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jchs\Publications\2019\Frost Student Loans\"/>
    </mc:Choice>
  </mc:AlternateContent>
  <xr:revisionPtr revIDLastSave="0" documentId="8_{4485DCFA-5698-4049-B83D-538F2DC634FD}" xr6:coauthVersionLast="41" xr6:coauthVersionMax="41" xr10:uidLastSave="{00000000-0000-0000-0000-000000000000}"/>
  <bookViews>
    <workbookView xWindow="25080" yWindow="-120" windowWidth="25440" windowHeight="15990" tabRatio="667" xr2:uid="{00000000-000D-0000-FFFF-FFFF00000000}"/>
  </bookViews>
  <sheets>
    <sheet name="Cover Page" sheetId="32" r:id="rId1"/>
    <sheet name="Figure 1" sheetId="1" r:id="rId2"/>
    <sheet name="Figure 2" sheetId="5" r:id="rId3"/>
    <sheet name="Figure 3" sheetId="4" r:id="rId4"/>
    <sheet name="Figure 4-5" sheetId="28" r:id="rId5"/>
    <sheet name="Figure 6" sheetId="31" r:id="rId6"/>
    <sheet name="Figure 7" sheetId="6" r:id="rId7"/>
    <sheet name="Figure 8" sheetId="30" r:id="rId8"/>
    <sheet name="Figure 9-10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5" l="1"/>
  <c r="L8" i="5" s="1"/>
  <c r="K7" i="5"/>
  <c r="L7" i="5" s="1"/>
  <c r="K6" i="5"/>
  <c r="L6" i="5" s="1"/>
  <c r="K5" i="5"/>
  <c r="L5" i="5" s="1"/>
  <c r="I8" i="5"/>
  <c r="J8" i="5" s="1"/>
  <c r="I7" i="5"/>
  <c r="J7" i="5" s="1"/>
  <c r="I6" i="5"/>
  <c r="J6" i="5" s="1"/>
  <c r="I5" i="5"/>
  <c r="J5" i="5" s="1"/>
  <c r="G5" i="4" l="1"/>
  <c r="G6" i="4"/>
  <c r="G7" i="4"/>
  <c r="G8" i="4"/>
  <c r="G9" i="4"/>
  <c r="G10" i="4"/>
  <c r="G11" i="4"/>
  <c r="D16" i="28" l="1"/>
  <c r="E16" i="28" s="1"/>
  <c r="D15" i="28"/>
  <c r="E15" i="28" s="1"/>
  <c r="D14" i="28"/>
  <c r="E14" i="28" s="1"/>
  <c r="D13" i="28"/>
  <c r="E13" i="28" s="1"/>
  <c r="D12" i="28"/>
  <c r="E12" i="28" s="1"/>
  <c r="D11" i="28"/>
  <c r="E11" i="28" s="1"/>
  <c r="D10" i="28"/>
  <c r="E10" i="28" s="1"/>
  <c r="D9" i="28"/>
  <c r="E9" i="28" s="1"/>
  <c r="D8" i="28"/>
  <c r="E8" i="28" s="1"/>
  <c r="D7" i="28"/>
  <c r="E7" i="28" s="1"/>
  <c r="D6" i="28"/>
  <c r="E6" i="28" s="1"/>
  <c r="D5" i="28"/>
  <c r="E5" i="28" s="1"/>
  <c r="C16" i="14" l="1"/>
  <c r="C17" i="14"/>
  <c r="C18" i="14"/>
  <c r="C19" i="14"/>
  <c r="C20" i="14"/>
  <c r="C21" i="14"/>
  <c r="C22" i="14"/>
  <c r="C23" i="14"/>
  <c r="C24" i="14"/>
  <c r="B16" i="14"/>
  <c r="B17" i="14"/>
  <c r="B18" i="14"/>
  <c r="B19" i="14"/>
  <c r="B20" i="14"/>
  <c r="B21" i="14"/>
  <c r="B22" i="14"/>
  <c r="B23" i="14"/>
  <c r="B24" i="14"/>
  <c r="I5" i="1" l="1"/>
  <c r="I6" i="1"/>
  <c r="I7" i="1"/>
  <c r="I8" i="1"/>
  <c r="I9" i="1"/>
  <c r="I10" i="1"/>
  <c r="I11" i="1"/>
  <c r="I12" i="1"/>
  <c r="I13" i="1"/>
  <c r="I14" i="1"/>
  <c r="E5" i="6" l="1"/>
  <c r="E6" i="6"/>
  <c r="E7" i="6"/>
  <c r="E8" i="6"/>
  <c r="E9" i="6"/>
  <c r="E10" i="6"/>
  <c r="E11" i="6"/>
  <c r="E12" i="6"/>
  <c r="E13" i="6"/>
  <c r="E14" i="6"/>
  <c r="E15" i="6"/>
  <c r="E16" i="6"/>
  <c r="E36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F11" i="4"/>
  <c r="H11" i="4" s="1"/>
  <c r="E11" i="4"/>
  <c r="F10" i="4"/>
  <c r="H10" i="4" s="1"/>
  <c r="E10" i="4"/>
  <c r="F9" i="4"/>
  <c r="H9" i="4" s="1"/>
  <c r="E9" i="4"/>
  <c r="F8" i="4"/>
  <c r="H8" i="4" s="1"/>
  <c r="E8" i="4"/>
  <c r="F7" i="4"/>
  <c r="H7" i="4" s="1"/>
  <c r="E7" i="4"/>
  <c r="F6" i="4"/>
  <c r="H6" i="4" s="1"/>
  <c r="E6" i="4"/>
  <c r="F5" i="4"/>
  <c r="H5" i="4" s="1"/>
  <c r="E5" i="4"/>
  <c r="H6" i="5" l="1"/>
  <c r="H7" i="5"/>
  <c r="H5" i="5"/>
  <c r="H8" i="5"/>
</calcChain>
</file>

<file path=xl/sharedStrings.xml><?xml version="1.0" encoding="utf-8"?>
<sst xmlns="http://schemas.openxmlformats.org/spreadsheetml/2006/main" count="179" uniqueCount="79">
  <si>
    <t>Year</t>
  </si>
  <si>
    <t>Median Student Loan Balance (of HHs with debt)</t>
  </si>
  <si>
    <t>Percent</t>
  </si>
  <si>
    <t>Share of HHs with student loan debt</t>
  </si>
  <si>
    <t>20-29</t>
  </si>
  <si>
    <t>30-39</t>
  </si>
  <si>
    <t>40-49</t>
  </si>
  <si>
    <t># with student loan debt</t>
  </si>
  <si>
    <t>Total # in edn_inst</t>
  </si>
  <si>
    <t>50 and over</t>
  </si>
  <si>
    <t>% with student loan debt</t>
  </si>
  <si>
    <t>Age Group</t>
  </si>
  <si>
    <t>White non-Hispanic</t>
  </si>
  <si>
    <t>Black / African-American</t>
  </si>
  <si>
    <t>Hispanic</t>
  </si>
  <si>
    <t>Other</t>
  </si>
  <si>
    <t>Race</t>
  </si>
  <si>
    <t>No college degree</t>
  </si>
  <si>
    <t>Degree</t>
  </si>
  <si>
    <t>Less than $25,000</t>
  </si>
  <si>
    <t>$25,000 - $49,999</t>
  </si>
  <si>
    <t>$50,000+</t>
  </si>
  <si>
    <t>#</t>
  </si>
  <si>
    <t>Student loan category</t>
  </si>
  <si>
    <t>Total for that degree</t>
  </si>
  <si>
    <t>%</t>
  </si>
  <si>
    <t>Total</t>
  </si>
  <si>
    <t>Median Cash Savings</t>
  </si>
  <si>
    <t>Median Assets</t>
  </si>
  <si>
    <t>No debt</t>
  </si>
  <si>
    <t>Has debt</t>
  </si>
  <si>
    <t>Low Burden</t>
  </si>
  <si>
    <t>High Burden</t>
  </si>
  <si>
    <t>In repayment</t>
  </si>
  <si>
    <t>Not in repayment</t>
  </si>
  <si>
    <t>In repayment %</t>
  </si>
  <si>
    <t>Not in repayment %</t>
  </si>
  <si>
    <t>In repayment - total loan amount</t>
  </si>
  <si>
    <t>Not in repayment - total loan amount</t>
  </si>
  <si>
    <t>No student loans</t>
  </si>
  <si>
    <t>Has student loans</t>
  </si>
  <si>
    <t>Education</t>
  </si>
  <si>
    <t>Associate degree</t>
  </si>
  <si>
    <t>Bachelor's degree</t>
  </si>
  <si>
    <t>Grad/professional degree</t>
  </si>
  <si>
    <t>Graduate/Professional degree or higher</t>
  </si>
  <si>
    <t>Graduate/Professional degree+</t>
  </si>
  <si>
    <t>Median income</t>
  </si>
  <si>
    <t>Med Burden</t>
  </si>
  <si>
    <t>% of $25k+ = $50k+</t>
  </si>
  <si>
    <t>50+</t>
  </si>
  <si>
    <t>2013-2016 changes</t>
  </si>
  <si>
    <t>% change</t>
  </si>
  <si>
    <t># change</t>
  </si>
  <si>
    <t>HH total # change</t>
  </si>
  <si>
    <t>HH total % change</t>
  </si>
  <si>
    <t>% point change</t>
  </si>
  <si>
    <t>Figure 1: Student Loan Debt Has Increased 
Substantially Over the Past Two Decades</t>
  </si>
  <si>
    <t>Age</t>
  </si>
  <si>
    <t>Figure 2: Student Loan Debt is Becoming More Common Among All Age Groups</t>
  </si>
  <si>
    <t>Figure 3: The Share of Households with Student Loan Debt of $25,000 or More is Growing</t>
  </si>
  <si>
    <t>25-49k #</t>
  </si>
  <si>
    <t>50k+ #</t>
  </si>
  <si>
    <t>25-49k %</t>
  </si>
  <si>
    <t>50k+ %</t>
  </si>
  <si>
    <t>$25k+ %</t>
  </si>
  <si>
    <t>Figure 4: Nearly Half of Households with Graduate Degrees have Over $50,000 in Student Loans…</t>
  </si>
  <si>
    <t>Education: degree category</t>
  </si>
  <si>
    <t>Median net wealth</t>
  </si>
  <si>
    <t>Figure 5: …but Among Households in Repayment, Graduate Degree Holders Have the Best Financial Footing</t>
  </si>
  <si>
    <t>Figure 6: Student Loan Payments and Burdens Have Remained Steady over Time</t>
  </si>
  <si>
    <t>Source: JCHS tabulations of Federal Reserve Board, Surveys of Consumer Finances</t>
  </si>
  <si>
    <t>Figure 7: Student Loan Debt Incidence is Highest Among Young Black Households</t>
  </si>
  <si>
    <t>Median payment/mo</t>
  </si>
  <si>
    <t>Median Net Wealth</t>
  </si>
  <si>
    <t>Student Loans?</t>
  </si>
  <si>
    <t>Figure 8: Student Loan Debt Poses Financial Strain for Young Renter Households Across Degree Types</t>
  </si>
  <si>
    <t>Figure 9: Over Half of Young Renters with Student Loans Are Not in Repayment</t>
  </si>
  <si>
    <t>Figure 10: Total Amount Owed in Student Loans is Higher for Young Renters Not in Repayment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</si>
</sst>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ont="1" applyFill="1"/>
    <xf numFmtId="0" fontId="0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1" applyNumberFormat="1" applyFont="1"/>
    <xf numFmtId="0" fontId="2" fillId="0" borderId="1" xfId="0" applyFont="1" applyBorder="1"/>
    <xf numFmtId="0" fontId="0" fillId="0" borderId="0" xfId="0" applyFont="1" applyBorder="1"/>
    <xf numFmtId="0" fontId="0" fillId="0" borderId="0" xfId="0" applyAlignment="1">
      <alignment wrapText="1"/>
    </xf>
    <xf numFmtId="0" fontId="3" fillId="0" borderId="0" xfId="0" applyFont="1"/>
    <xf numFmtId="10" fontId="0" fillId="0" borderId="0" xfId="1" applyNumberFormat="1" applyFont="1"/>
    <xf numFmtId="0" fontId="4" fillId="0" borderId="0" xfId="0" applyFont="1"/>
    <xf numFmtId="0" fontId="2" fillId="0" borderId="0" xfId="0" applyFont="1" applyAlignment="1"/>
    <xf numFmtId="4" fontId="0" fillId="0" borderId="0" xfId="0" applyNumberFormat="1"/>
    <xf numFmtId="0" fontId="2" fillId="0" borderId="2" xfId="0" applyFont="1" applyBorder="1"/>
    <xf numFmtId="9" fontId="0" fillId="0" borderId="0" xfId="1" applyFont="1"/>
    <xf numFmtId="3" fontId="0" fillId="0" borderId="0" xfId="0" applyNumberFormat="1" applyFont="1" applyFill="1"/>
    <xf numFmtId="0" fontId="0" fillId="0" borderId="0" xfId="0" applyFont="1" applyFill="1"/>
    <xf numFmtId="164" fontId="0" fillId="0" borderId="0" xfId="1" applyNumberFormat="1" applyFont="1" applyFill="1"/>
    <xf numFmtId="164" fontId="0" fillId="0" borderId="0" xfId="0" applyNumberFormat="1"/>
    <xf numFmtId="9" fontId="0" fillId="0" borderId="0" xfId="1" applyFont="1" applyBorder="1"/>
    <xf numFmtId="0" fontId="4" fillId="0" borderId="0" xfId="0" applyFont="1" applyBorder="1"/>
    <xf numFmtId="3" fontId="0" fillId="0" borderId="0" xfId="0" applyNumberFormat="1" applyFill="1"/>
    <xf numFmtId="0" fontId="0" fillId="0" borderId="0" xfId="0" applyFont="1" applyFill="1" applyBorder="1"/>
    <xf numFmtId="3" fontId="0" fillId="0" borderId="0" xfId="0" applyNumberFormat="1" applyFont="1" applyFill="1" applyBorder="1"/>
  </cellXfs>
  <cellStyles count="2">
    <cellStyle name="Normal" xfId="0" builtinId="0"/>
    <cellStyle name="Percent" xfId="1" builtinId="5"/>
  </cellStyles>
  <dxfs count="56">
    <dxf>
      <numFmt numFmtId="3" formatCode="#,##0"/>
    </dxf>
    <dxf>
      <numFmt numFmtId="3" formatCode="#,##0"/>
    </dxf>
    <dxf>
      <numFmt numFmtId="164" formatCode="0.0%"/>
    </dxf>
    <dxf>
      <numFmt numFmtId="164" formatCode="0.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0.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" formatCode="#,##0"/>
    </dxf>
    <dxf>
      <numFmt numFmtId="3" formatCode="#,##0"/>
    </dxf>
    <dxf>
      <numFmt numFmtId="3" formatCode="#,##0"/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0.0%"/>
    </dxf>
    <dxf>
      <numFmt numFmtId="3" formatCode="#,##0"/>
    </dxf>
    <dxf>
      <numFmt numFmtId="3" formatCode="#,##0"/>
    </dxf>
    <dxf>
      <numFmt numFmtId="164" formatCode="0.0%"/>
      <fill>
        <patternFill patternType="none">
          <bgColor auto="1"/>
        </patternFill>
      </fill>
    </dxf>
    <dxf>
      <numFmt numFmtId="164" formatCode="0.0%"/>
      <fill>
        <patternFill patternType="none">
          <bgColor auto="1"/>
        </patternFill>
      </fill>
    </dxf>
    <dxf>
      <numFmt numFmtId="164" formatCode="0.0%"/>
      <fill>
        <patternFill patternType="none">
          <bgColor auto="1"/>
        </patternFill>
      </fill>
    </dxf>
    <dxf>
      <numFmt numFmtId="164" formatCode="0.0%"/>
      <fill>
        <patternFill patternType="none">
          <bgColor auto="1"/>
        </patternFill>
      </fill>
    </dxf>
    <dxf>
      <numFmt numFmtId="3" formatCode="#,##0"/>
      <fill>
        <patternFill patternType="none">
          <bgColor auto="1"/>
        </patternFill>
      </fill>
    </dxf>
    <dxf>
      <numFmt numFmtId="3" formatCode="#,##0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3" formatCode="#,##0"/>
    </dxf>
    <dxf>
      <numFmt numFmtId="164" formatCode="0.0%"/>
    </dxf>
    <dxf>
      <font>
        <b/>
      </font>
    </dxf>
    <dxf>
      <numFmt numFmtId="164" formatCode="0.0%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numFmt numFmtId="3" formatCode="#,##0"/>
    </dxf>
    <dxf>
      <numFmt numFmtId="3" formatCode="#,##0"/>
    </dxf>
    <dxf>
      <numFmt numFmtId="3" formatCode="#,##0"/>
    </dxf>
    <dxf>
      <numFmt numFmtId="164" formatCode="0.0%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jchs.harvard.edu/research-areas/research-briefs/piling-ever-higher-continued-growth-student-loan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390525</xdr:colOff>
      <xdr:row>10</xdr:row>
      <xdr:rowOff>104775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1467912-3DD7-4E2A-B6E5-CD229D0FD620}"/>
            </a:ext>
          </a:extLst>
        </xdr:cNvPr>
        <xdr:cNvGrpSpPr/>
      </xdr:nvGrpSpPr>
      <xdr:grpSpPr>
        <a:xfrm>
          <a:off x="0" y="0"/>
          <a:ext cx="4048125" cy="2009775"/>
          <a:chOff x="0" y="9525"/>
          <a:chExt cx="4048125" cy="2009775"/>
        </a:xfrm>
      </xdr:grpSpPr>
      <xdr:sp macro="" textlink="">
        <xdr:nvSpPr>
          <xdr:cNvPr id="4" name="TextBox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923260A-EADE-4647-82AA-E132A0C13F9D}"/>
              </a:ext>
            </a:extLst>
          </xdr:cNvPr>
          <xdr:cNvSpPr txBox="1"/>
        </xdr:nvSpPr>
        <xdr:spPr>
          <a:xfrm>
            <a:off x="0" y="9525"/>
            <a:ext cx="4048125" cy="20097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n-US" sz="1100"/>
          </a:p>
          <a:p>
            <a:pPr algn="ctr"/>
            <a:r>
              <a:rPr lang="en-US" sz="1100"/>
              <a:t>This</a:t>
            </a:r>
            <a:r>
              <a:rPr lang="en-US" sz="1100" baseline="0"/>
              <a:t> supplementary document contains tables showing the data behind the figures in </a:t>
            </a:r>
            <a:r>
              <a:rPr lang="en-US" sz="1100" i="1" baseline="0"/>
              <a:t>Piling Ever Higher</a:t>
            </a:r>
            <a:r>
              <a:rPr lang="en-US" sz="1100" i="0" baseline="0"/>
              <a:t>, a Joint Center for Housing Studies research brief authored by Riordan Frost.</a:t>
            </a:r>
          </a:p>
          <a:p>
            <a:pPr algn="ctr"/>
            <a:endParaRPr lang="en-US" sz="1100" i="0" baseline="0"/>
          </a:p>
          <a:p>
            <a:pPr algn="ctr"/>
            <a:r>
              <a:rPr lang="en-US" sz="1100" i="0" baseline="0"/>
              <a:t>The brief can be found at </a:t>
            </a:r>
            <a:r>
              <a:rPr lang="en-US" u="sng">
                <a:solidFill>
                  <a:schemeClr val="accent1">
                    <a:lumMod val="75000"/>
                  </a:schemeClr>
                </a:solidFill>
              </a:rPr>
              <a:t>https://www.jchs.harvard.edu/research-areas/research-briefs/piling-ever-higher-continued-growth-student-loans</a:t>
            </a:r>
            <a:r>
              <a:rPr lang="en-US"/>
              <a:t>.</a:t>
            </a:r>
            <a:endParaRPr lang="en-US" sz="1100" i="0" baseline="0"/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34A1D33-9447-4C67-B6C4-D74300049C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1525" y="1590675"/>
            <a:ext cx="2190476" cy="419048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1000000}" name="Table1" displayName="Table1" ref="A4:C14" totalsRowShown="0">
  <autoFilter ref="A4:C14" xr:uid="{00000000-0009-0000-0100-000001000000}"/>
  <tableColumns count="3">
    <tableColumn id="1" xr3:uid="{00000000-0010-0000-1100-000001000000}" name="Year"/>
    <tableColumn id="2" xr3:uid="{00000000-0010-0000-1100-000002000000}" name="Median Student Loan Balance (of HHs with debt)" dataDxfId="55"/>
    <tableColumn id="3" xr3:uid="{00000000-0010-0000-1100-000003000000}" name="Share of HHs with student loan debt" dataDxfId="54" dataCellStyle="Percent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16000000}" name="Table47" displayName="Table47" ref="A4:F16" totalsRowShown="0">
  <autoFilter ref="A4:F16" xr:uid="{00000000-0009-0000-0100-00002F000000}"/>
  <tableColumns count="6">
    <tableColumn id="1" xr3:uid="{00000000-0010-0000-1600-000001000000}" name="Race"/>
    <tableColumn id="2" xr3:uid="{00000000-0010-0000-1600-000002000000}" name="Year"/>
    <tableColumn id="3" xr3:uid="{00000000-0010-0000-1600-000003000000}" name="No student loans" dataDxfId="13"/>
    <tableColumn id="4" xr3:uid="{00000000-0010-0000-1600-000004000000}" name="Has student loans" dataDxfId="12"/>
    <tableColumn id="6" xr3:uid="{00000000-0010-0000-1600-000006000000}" name="% with student loan debt" dataDxfId="11" dataCellStyle="Percent">
      <calculatedColumnFormula>Table47[[#This Row],[Has student loans]]/Table47[[#This Row],[Total]]</calculatedColumnFormula>
    </tableColumn>
    <tableColumn id="5" xr3:uid="{00000000-0010-0000-1600-000005000000}" name="Total" dataDxfId="1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B954B56-D325-4221-99F4-A8EC2DA7BADB}" name="Table17" displayName="Table17" ref="A4:E12" totalsRowShown="0">
  <autoFilter ref="A4:E12" xr:uid="{6B60B116-AA0D-4B79-A016-0952D398AE9D}"/>
  <tableColumns count="5">
    <tableColumn id="1" xr3:uid="{DF3E0858-22FA-4F6D-94BF-91B3859E3838}" name="Degree"/>
    <tableColumn id="2" xr3:uid="{67C97F5E-3BD5-46CC-A907-8252247EEAB2}" name="Student Loans?"/>
    <tableColumn id="3" xr3:uid="{6CE0EF13-9CF3-4855-A285-FAFDA8EC5E92}" name="Median Net Wealth" dataDxfId="9"/>
    <tableColumn id="4" xr3:uid="{76F6928D-245A-4EED-993B-FD12A24853C6}" name="Median Cash Savings" dataDxfId="8"/>
    <tableColumn id="5" xr3:uid="{85650BBF-694C-426F-9FEE-4C4A5B0791D7}" name="Median Assets" dataDxfId="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39000000}" name="Table36" displayName="Table36" ref="A4:D13" totalsRowShown="0">
  <autoFilter ref="A4:D13" xr:uid="{00000000-0009-0000-0100-000024000000}"/>
  <tableColumns count="4">
    <tableColumn id="1" xr3:uid="{00000000-0010-0000-3900-000001000000}" name="Year"/>
    <tableColumn id="2" xr3:uid="{00000000-0010-0000-3900-000002000000}" name="In repayment" dataDxfId="6"/>
    <tableColumn id="3" xr3:uid="{00000000-0010-0000-3900-000003000000}" name="Not in repayment" dataDxfId="5"/>
    <tableColumn id="4" xr3:uid="{00000000-0010-0000-3900-000004000000}" name="Total" dataDxfId="4"/>
  </tableColumns>
  <tableStyleInfo name="TableStyleLight1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3A000000}" name="Table3638" displayName="Table3638" ref="A15:C24" totalsRowShown="0">
  <autoFilter ref="A15:C24" xr:uid="{00000000-0009-0000-0100-000025000000}"/>
  <tableColumns count="3">
    <tableColumn id="1" xr3:uid="{00000000-0010-0000-3A00-000001000000}" name="Year"/>
    <tableColumn id="2" xr3:uid="{00000000-0010-0000-3A00-000002000000}" name="In repayment %" dataDxfId="3" dataCellStyle="Percent">
      <calculatedColumnFormula>B5/D5</calculatedColumnFormula>
    </tableColumn>
    <tableColumn id="3" xr3:uid="{00000000-0010-0000-3A00-000003000000}" name="Not in repayment %" dataDxfId="2">
      <calculatedColumnFormula>C5/D5</calculatedColumnFormula>
    </tableColumn>
  </tableColumns>
  <tableStyleInfo name="TableStyleLight1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3B000000}" name="Table40" displayName="Table40" ref="G4:I13" totalsRowShown="0">
  <autoFilter ref="G4:I13" xr:uid="{00000000-0009-0000-0100-000028000000}"/>
  <tableColumns count="3">
    <tableColumn id="1" xr3:uid="{00000000-0010-0000-3B00-000001000000}" name="Year"/>
    <tableColumn id="2" xr3:uid="{00000000-0010-0000-3B00-000002000000}" name="In repayment - total loan amount" dataDxfId="1"/>
    <tableColumn id="3" xr3:uid="{00000000-0010-0000-3B00-000003000000}" name="Not in repayment - total loan amount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12000000}" name="Table249" displayName="Table249" ref="E4:I14" totalsRowShown="0">
  <autoFilter ref="E4:I14" xr:uid="{00000000-0009-0000-0100-000030000000}"/>
  <tableColumns count="5">
    <tableColumn id="1" xr3:uid="{00000000-0010-0000-1200-000001000000}" name="Year"/>
    <tableColumn id="2" xr3:uid="{00000000-0010-0000-1200-000002000000}" name="No student loans" dataDxfId="53"/>
    <tableColumn id="3" xr3:uid="{00000000-0010-0000-1200-000003000000}" name="Has student loans" dataDxfId="52"/>
    <tableColumn id="5" xr3:uid="{00000000-0010-0000-1200-000005000000}" name="Total" dataDxfId="51"/>
    <tableColumn id="4" xr3:uid="{00000000-0010-0000-1200-000004000000}" name="Percent" dataDxfId="50" dataCellStyle="Percent">
      <calculatedColumnFormula>Table249[[#This Row],[Has student loans]]/Table249[[#This Row],[Total]]</calculatedColumnFormula>
    </tableColumn>
  </tableColumns>
  <tableStyleInfo name="TableStyleLight1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4000000}" name="Table41217" displayName="Table41217" ref="A4:E36" totalsRowShown="0">
  <autoFilter ref="A4:E36" xr:uid="{00000000-0009-0000-0100-000010000000}"/>
  <tableColumns count="5">
    <tableColumn id="5" xr3:uid="{00000000-0010-0000-1400-000005000000}" name="Age Group"/>
    <tableColumn id="1" xr3:uid="{00000000-0010-0000-1400-000001000000}" name="Year"/>
    <tableColumn id="2" xr3:uid="{00000000-0010-0000-1400-000002000000}" name="# with student loan debt" dataDxfId="49"/>
    <tableColumn id="3" xr3:uid="{00000000-0010-0000-1400-000003000000}" name="Total # in edn_inst" dataDxfId="48"/>
    <tableColumn id="4" xr3:uid="{00000000-0010-0000-1400-000004000000}" name="% with student loan debt" dataDxfId="47" dataCellStyle="Percent">
      <calculatedColumnFormula>Table41217[[#This Row],['# with student loan debt]]/Table41217[[#This Row],[Total '# in edn_inst]]</calculatedColumnFormula>
    </tableColumn>
  </tableColumns>
  <tableStyleInfo name="TableStyleLight1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4A9C6AF-0534-4D55-B1F8-88091FC818C0}" name="Table9" displayName="Table9" ref="G4:L8" totalsRowShown="0">
  <autoFilter ref="G4:L8" xr:uid="{E26D1188-FD5F-4AB3-822E-EF96FFBFA248}"/>
  <tableColumns count="6">
    <tableColumn id="1" xr3:uid="{F8E4E454-B908-41A8-AABE-6AA374EBCCED}" name="Age" dataDxfId="46"/>
    <tableColumn id="2" xr3:uid="{DA6554BB-6ABA-449D-8149-4FA302A741D0}" name="% point change" dataDxfId="45"/>
    <tableColumn id="3" xr3:uid="{4A359483-0F81-4A54-8DAE-336A7CA66197}" name="# change" dataDxfId="44"/>
    <tableColumn id="4" xr3:uid="{983F9175-8A90-4673-B53E-54642197A2C7}" name="% change" dataDxfId="43" dataCellStyle="Percent"/>
    <tableColumn id="5" xr3:uid="{7CDC17CC-6BEC-4FDC-9EDD-649E10B86589}" name="HH total # change" dataDxfId="42"/>
    <tableColumn id="6" xr3:uid="{89E75FC4-64F9-4E0E-A2B6-1B3FD9562CC4}" name="HH total % change" dataDxfId="41" dataCellStyle="Percent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3000000}" name="Table311" displayName="Table311" ref="A4:H11" totalsRowShown="0" headerRowDxfId="40" dataDxfId="38" headerRowBorderDxfId="39" tableBorderDxfId="37">
  <autoFilter ref="A4:H11" xr:uid="{00000000-0009-0000-0100-00000A000000}"/>
  <tableColumns count="8">
    <tableColumn id="1" xr3:uid="{00000000-0010-0000-1300-000001000000}" name="Year" dataDxfId="36"/>
    <tableColumn id="2" xr3:uid="{00000000-0010-0000-1300-000002000000}" name="Has student loans" dataDxfId="35"/>
    <tableColumn id="3" xr3:uid="{00000000-0010-0000-1300-000003000000}" name="25-49k #" dataDxfId="34"/>
    <tableColumn id="4" xr3:uid="{00000000-0010-0000-1300-000004000000}" name="50k+ #" dataDxfId="33"/>
    <tableColumn id="5" xr3:uid="{00000000-0010-0000-1300-000005000000}" name="25-49k %" dataDxfId="32" dataCellStyle="Percent">
      <calculatedColumnFormula>Table311[[#This Row],[25-49k '#]]/Table311[[#This Row],[Has student loans]]</calculatedColumnFormula>
    </tableColumn>
    <tableColumn id="6" xr3:uid="{00000000-0010-0000-1300-000006000000}" name="50k+ %" dataDxfId="31" dataCellStyle="Percent">
      <calculatedColumnFormula>Table311[[#This Row],[50k+ '#]]/Table311[[#This Row],[Has student loans]]</calculatedColumnFormula>
    </tableColumn>
    <tableColumn id="7" xr3:uid="{404CC145-C34D-43AE-88F3-FFA09D102C43}" name="$25k+ %" dataDxfId="30" dataCellStyle="Percent">
      <calculatedColumnFormula>(Table311[[#This Row],[25-49k '#]]+Table311[[#This Row],[50k+ '#]])/Table311[[#This Row],[Has student loans]]</calculatedColumnFormula>
    </tableColumn>
    <tableColumn id="8" xr3:uid="{E146724A-7EC1-45B2-BDE3-A904EAD10095}" name="% of $25k+ = $50k+" dataDxfId="29" dataCellStyle="Percent">
      <calculatedColumnFormula>Table311[[#This Row],[50k+ %]]/Table311[[#This Row],[$25k+ %]]</calculatedColumnFormula>
    </tableColumn>
  </tableColumns>
  <tableStyleInfo name="TableStyleLight1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D6326D3E-9EF3-4866-9EB2-1973C1D036B3}" name="Table283075" displayName="Table283075" ref="A4:E16" totalsRowShown="0">
  <autoFilter ref="A4:E16" xr:uid="{00000000-0009-0000-0100-00001D000000}"/>
  <tableColumns count="5">
    <tableColumn id="1" xr3:uid="{4A4B5C66-B962-421E-B3F8-2C2AF74CFB84}" name="Education: degree category"/>
    <tableColumn id="2" xr3:uid="{07D2A294-1BC0-4222-81B9-1FF9D1BBA045}" name="Student loan category"/>
    <tableColumn id="3" xr3:uid="{20F65EC1-1F19-47A8-8121-AC50F4041EDF}" name="#" dataDxfId="28"/>
    <tableColumn id="4" xr3:uid="{9318754F-4EA0-4E07-8798-1F1FE4E3F982}" name="Total for that degree" dataDxfId="27">
      <calculatedColumnFormula>SUMIFS(Table283075['#],Table283075[Education: degree category],Table283075[[#This Row],[Education: degree category]])</calculatedColumnFormula>
    </tableColumn>
    <tableColumn id="5" xr3:uid="{5E6AD3B7-B0E8-43B8-88C0-310D88ECBD9E}" name="%" dataDxfId="26" dataCellStyle="Percent">
      <calculatedColumnFormula>Table283075[[#This Row],['#]]/Table283075[[#This Row],[Total for that degree]]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3A8D705-3FFE-4583-8474-2EC800A3CA10}" name="Table12613" displayName="Table12613" ref="G4:I8" totalsRowShown="0" headerRowDxfId="25" headerRowBorderDxfId="24" tableBorderDxfId="23">
  <autoFilter ref="G4:I8" xr:uid="{3EFE7E37-6073-4C1E-B929-0FD91C9E27A5}"/>
  <tableColumns count="3">
    <tableColumn id="1" xr3:uid="{1479C3C3-ED79-420C-BB33-FE4B88298409}" name="Education"/>
    <tableColumn id="2" xr3:uid="{6EA6E324-FC58-4372-9CFC-EBDFB91087BD}" name="Median net wealth" dataDxfId="22"/>
    <tableColumn id="3" xr3:uid="{2B022701-4617-447F-9EEF-8EEC7DEE0439}" name="Median income" dataDxfId="2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432F657F-78EB-47DD-865D-B9D6C735A291}" name="Table111" displayName="Table111" ref="A4:E13" totalsRowShown="0">
  <autoFilter ref="A4:E13" xr:uid="{0CF7DFBA-EFFE-4713-8233-CDA2FA8ADC84}"/>
  <tableColumns count="5">
    <tableColumn id="1" xr3:uid="{0DDD83A7-C015-4327-AC64-73A59C3AD583}" name="Year"/>
    <tableColumn id="2" xr3:uid="{FBB93C82-25A7-4DD7-BBA9-739231631E65}" name="Median payment/mo"/>
    <tableColumn id="3" xr3:uid="{89A49205-E81E-4DB3-B06A-D26A65E233E8}" name="Low Burden" dataDxfId="20" dataCellStyle="Percent"/>
    <tableColumn id="4" xr3:uid="{5F2F5EF5-77FE-482A-9974-575D88E7E03E}" name="Med Burden" dataDxfId="19" dataCellStyle="Percent"/>
    <tableColumn id="5" xr3:uid="{6F9D05B3-6C00-477D-83A3-12CDAFE71B49}" name="High Burden" dataDxfId="18" dataCellStyle="Percent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DA6EA28B-D851-415A-9A03-20F782B50B56}" name="Table128" displayName="Table128" ref="G4:K13" totalsRowShown="0">
  <autoFilter ref="G4:K13" xr:uid="{F3C33B18-F6AA-4240-A14A-C36872CCB0DE}"/>
  <tableColumns count="5">
    <tableColumn id="1" xr3:uid="{12F7AE04-289B-489E-AFD6-C39E78713AF0}" name="Year"/>
    <tableColumn id="2" xr3:uid="{DD48C30B-20F4-4F73-866A-D93B160952B3}" name="Low Burden" dataDxfId="17"/>
    <tableColumn id="3" xr3:uid="{5B7A0179-E14D-4BCD-9011-385729CB499A}" name="Med Burden" dataDxfId="16"/>
    <tableColumn id="4" xr3:uid="{7A89FC61-B857-4C50-8D19-EBEC528700B4}" name="High Burden" dataDxfId="15"/>
    <tableColumn id="5" xr3:uid="{C77AAC22-BCB2-414C-9ABE-671B294BDF42}" name="Total" dataDxfId="1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CFE86-A95B-4C7A-A5B3-E965E2515727}">
  <dimension ref="A1"/>
  <sheetViews>
    <sheetView tabSelected="1" workbookViewId="0">
      <selection activeCell="B13" sqref="B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-0.249977111117893"/>
  </sheetPr>
  <dimension ref="A1:I15"/>
  <sheetViews>
    <sheetView zoomScale="98" zoomScaleNormal="98" workbookViewId="0">
      <selection activeCell="A15" sqref="A15"/>
    </sheetView>
  </sheetViews>
  <sheetFormatPr defaultRowHeight="15" x14ac:dyDescent="0.25"/>
  <cols>
    <col min="1" max="1" width="11.42578125" customWidth="1"/>
    <col min="2" max="2" width="25.85546875" customWidth="1"/>
    <col min="3" max="3" width="35.7109375" bestFit="1" customWidth="1"/>
    <col min="4" max="4" width="10.85546875" customWidth="1"/>
    <col min="5" max="5" width="7.28515625" bestFit="1" customWidth="1"/>
    <col min="6" max="6" width="18.42578125" bestFit="1" customWidth="1"/>
    <col min="7" max="7" width="19.140625" bestFit="1" customWidth="1"/>
    <col min="8" max="8" width="11.42578125" bestFit="1" customWidth="1"/>
    <col min="9" max="9" width="10.140625" bestFit="1" customWidth="1"/>
    <col min="15" max="16" width="35.85546875" bestFit="1" customWidth="1"/>
    <col min="17" max="17" width="16.28515625" customWidth="1"/>
    <col min="18" max="28" width="12" customWidth="1"/>
    <col min="29" max="29" width="12" bestFit="1" customWidth="1"/>
  </cols>
  <sheetData>
    <row r="1" spans="1:9" x14ac:dyDescent="0.25">
      <c r="A1" s="12" t="s">
        <v>57</v>
      </c>
    </row>
    <row r="2" spans="1:9" x14ac:dyDescent="0.25">
      <c r="A2" s="9" t="s">
        <v>71</v>
      </c>
    </row>
    <row r="3" spans="1:9" x14ac:dyDescent="0.25">
      <c r="A3" s="3"/>
    </row>
    <row r="4" spans="1:9" ht="30" x14ac:dyDescent="0.25">
      <c r="A4" t="s">
        <v>0</v>
      </c>
      <c r="B4" s="8" t="s">
        <v>1</v>
      </c>
      <c r="C4" t="s">
        <v>3</v>
      </c>
      <c r="E4" t="s">
        <v>0</v>
      </c>
      <c r="F4" t="s">
        <v>39</v>
      </c>
      <c r="G4" t="s">
        <v>40</v>
      </c>
      <c r="H4" t="s">
        <v>26</v>
      </c>
      <c r="I4" t="s">
        <v>2</v>
      </c>
    </row>
    <row r="5" spans="1:9" x14ac:dyDescent="0.25">
      <c r="A5">
        <v>1989</v>
      </c>
      <c r="B5" s="13">
        <v>5597.5802210000002</v>
      </c>
      <c r="C5" s="5">
        <v>8.9312093952682331E-2</v>
      </c>
      <c r="E5">
        <v>1989</v>
      </c>
      <c r="F5" s="4">
        <v>84712281</v>
      </c>
      <c r="G5" s="4">
        <v>8307820</v>
      </c>
      <c r="H5" s="4">
        <v>93020101</v>
      </c>
      <c r="I5" s="5">
        <f>Table249[[#This Row],[Has student loans]]/Table249[[#This Row],[Total]]</f>
        <v>8.9312093952682331E-2</v>
      </c>
    </row>
    <row r="6" spans="1:9" x14ac:dyDescent="0.25">
      <c r="A6">
        <v>1992</v>
      </c>
      <c r="B6" s="13">
        <v>5534.3262409999998</v>
      </c>
      <c r="C6" s="5">
        <v>0.10659254375361424</v>
      </c>
      <c r="E6">
        <v>1992</v>
      </c>
      <c r="F6" s="4">
        <v>85693516</v>
      </c>
      <c r="G6" s="4">
        <v>10224103</v>
      </c>
      <c r="H6" s="4">
        <v>95917619</v>
      </c>
      <c r="I6" s="5">
        <f>Table249[[#This Row],[Has student loans]]/Table249[[#This Row],[Total]]</f>
        <v>0.10659254375361424</v>
      </c>
    </row>
    <row r="7" spans="1:9" x14ac:dyDescent="0.25">
      <c r="A7">
        <v>1995</v>
      </c>
      <c r="B7" s="13">
        <v>6107.4172189999999</v>
      </c>
      <c r="C7" s="5">
        <v>0.11878087666254407</v>
      </c>
      <c r="E7">
        <v>1995</v>
      </c>
      <c r="F7" s="4">
        <v>87249909</v>
      </c>
      <c r="G7" s="4">
        <v>11760549</v>
      </c>
      <c r="H7" s="4">
        <v>99010458</v>
      </c>
      <c r="I7" s="5">
        <f>Table249[[#This Row],[Has student loans]]/Table249[[#This Row],[Total]]</f>
        <v>0.11878087666254407</v>
      </c>
    </row>
    <row r="8" spans="1:9" x14ac:dyDescent="0.25">
      <c r="A8">
        <v>1998</v>
      </c>
      <c r="B8" s="13">
        <v>10328.203</v>
      </c>
      <c r="C8" s="5">
        <v>0.11271820114750784</v>
      </c>
      <c r="E8">
        <v>1998</v>
      </c>
      <c r="F8" s="4">
        <v>90989721</v>
      </c>
      <c r="G8" s="4">
        <v>11559121</v>
      </c>
      <c r="H8" s="4">
        <v>102548842</v>
      </c>
      <c r="I8" s="5">
        <f>Table249[[#This Row],[Has student loans]]/Table249[[#This Row],[Total]]</f>
        <v>0.11271820114750784</v>
      </c>
    </row>
    <row r="9" spans="1:9" x14ac:dyDescent="0.25">
      <c r="A9">
        <v>2001</v>
      </c>
      <c r="B9" s="13">
        <v>10838.80825</v>
      </c>
      <c r="C9" s="5">
        <v>0.11541894573522607</v>
      </c>
      <c r="E9">
        <v>2001</v>
      </c>
      <c r="F9" s="4">
        <v>94204176</v>
      </c>
      <c r="G9" s="4">
        <v>12291634</v>
      </c>
      <c r="H9" s="4">
        <v>106495809</v>
      </c>
      <c r="I9" s="5">
        <f>Table249[[#This Row],[Has student loans]]/Table249[[#This Row],[Total]]</f>
        <v>0.11541894573522607</v>
      </c>
    </row>
    <row r="10" spans="1:9" x14ac:dyDescent="0.25">
      <c r="A10">
        <v>2004</v>
      </c>
      <c r="B10" s="13">
        <v>11700.394410000001</v>
      </c>
      <c r="C10" s="5">
        <v>0.13402537332082073</v>
      </c>
      <c r="E10">
        <v>2004</v>
      </c>
      <c r="F10" s="4">
        <v>97083494</v>
      </c>
      <c r="G10" s="4">
        <v>15025442</v>
      </c>
      <c r="H10" s="4">
        <v>112108936</v>
      </c>
      <c r="I10" s="5">
        <f>Table249[[#This Row],[Has student loans]]/Table249[[#This Row],[Total]]</f>
        <v>0.13402537332082073</v>
      </c>
    </row>
    <row r="11" spans="1:9" x14ac:dyDescent="0.25">
      <c r="A11">
        <v>2007</v>
      </c>
      <c r="B11" s="13">
        <v>13896.18022</v>
      </c>
      <c r="C11" s="5">
        <v>0.151732305025472</v>
      </c>
      <c r="E11">
        <v>2007</v>
      </c>
      <c r="F11" s="4">
        <v>98490361</v>
      </c>
      <c r="G11" s="4">
        <v>17617280</v>
      </c>
      <c r="H11" s="4">
        <v>116107641</v>
      </c>
      <c r="I11" s="5">
        <f>Table249[[#This Row],[Has student loans]]/Table249[[#This Row],[Total]]</f>
        <v>0.151732305025472</v>
      </c>
    </row>
    <row r="12" spans="1:9" x14ac:dyDescent="0.25">
      <c r="A12">
        <v>2010</v>
      </c>
      <c r="B12" s="13">
        <v>14369.27392</v>
      </c>
      <c r="C12" s="5">
        <v>0.19061511139896459</v>
      </c>
      <c r="E12">
        <v>2010</v>
      </c>
      <c r="F12" s="4">
        <v>95191123</v>
      </c>
      <c r="G12" s="4">
        <v>22418094</v>
      </c>
      <c r="H12" s="4">
        <v>117609217</v>
      </c>
      <c r="I12" s="5">
        <f>Table249[[#This Row],[Has student loans]]/Table249[[#This Row],[Total]]</f>
        <v>0.19061511139896459</v>
      </c>
    </row>
    <row r="13" spans="1:9" x14ac:dyDescent="0.25">
      <c r="A13">
        <v>2013</v>
      </c>
      <c r="B13" s="13">
        <v>17528.779070000001</v>
      </c>
      <c r="C13" s="5">
        <v>0.19921888561722031</v>
      </c>
      <c r="E13">
        <v>2013</v>
      </c>
      <c r="F13" s="4">
        <v>98119766</v>
      </c>
      <c r="G13" s="4">
        <v>24410304</v>
      </c>
      <c r="H13" s="4">
        <v>122530070</v>
      </c>
      <c r="I13" s="5">
        <f>Table249[[#This Row],[Has student loans]]/Table249[[#This Row],[Total]]</f>
        <v>0.19921888561722031</v>
      </c>
    </row>
    <row r="14" spans="1:9" x14ac:dyDescent="0.25">
      <c r="A14">
        <v>2016</v>
      </c>
      <c r="B14" s="13">
        <v>19000</v>
      </c>
      <c r="C14" s="5">
        <v>0.22271427340070601</v>
      </c>
      <c r="E14">
        <v>2016</v>
      </c>
      <c r="F14" s="4">
        <v>97923777</v>
      </c>
      <c r="G14" s="4">
        <v>28057923</v>
      </c>
      <c r="H14" s="4">
        <v>125981701</v>
      </c>
      <c r="I14" s="5">
        <f>Table249[[#This Row],[Has student loans]]/Table249[[#This Row],[Total]]</f>
        <v>0.22271427340070601</v>
      </c>
    </row>
    <row r="15" spans="1:9" x14ac:dyDescent="0.25">
      <c r="C15" s="5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-0.249977111117893"/>
  </sheetPr>
  <dimension ref="A1:M110"/>
  <sheetViews>
    <sheetView zoomScaleNormal="100" workbookViewId="0">
      <selection activeCell="A3" sqref="A3"/>
    </sheetView>
  </sheetViews>
  <sheetFormatPr defaultRowHeight="15" x14ac:dyDescent="0.25"/>
  <cols>
    <col min="1" max="1" width="11.42578125" customWidth="1"/>
    <col min="2" max="2" width="7.28515625" bestFit="1" customWidth="1"/>
    <col min="3" max="3" width="25.28515625" bestFit="1" customWidth="1"/>
    <col min="4" max="4" width="19.7109375" bestFit="1" customWidth="1"/>
    <col min="5" max="5" width="25.85546875" bestFit="1" customWidth="1"/>
    <col min="7" max="7" width="20.5703125" bestFit="1" customWidth="1"/>
    <col min="8" max="8" width="16.85546875" bestFit="1" customWidth="1"/>
    <col min="9" max="9" width="11" bestFit="1" customWidth="1"/>
    <col min="10" max="10" width="11.5703125" bestFit="1" customWidth="1"/>
    <col min="11" max="11" width="18.7109375" bestFit="1" customWidth="1"/>
    <col min="12" max="12" width="19.28515625" bestFit="1" customWidth="1"/>
    <col min="13" max="15" width="12" bestFit="1" customWidth="1"/>
    <col min="16" max="16" width="16.28515625" customWidth="1"/>
    <col min="17" max="23" width="16.28515625" bestFit="1" customWidth="1"/>
    <col min="24" max="24" width="11.28515625" bestFit="1" customWidth="1"/>
    <col min="25" max="27" width="12" customWidth="1"/>
    <col min="28" max="28" width="12" bestFit="1" customWidth="1"/>
  </cols>
  <sheetData>
    <row r="1" spans="1:12" x14ac:dyDescent="0.25">
      <c r="A1" s="12" t="s">
        <v>59</v>
      </c>
    </row>
    <row r="2" spans="1:12" x14ac:dyDescent="0.25">
      <c r="A2" s="9" t="s">
        <v>71</v>
      </c>
      <c r="C2" s="4"/>
      <c r="E2" s="4"/>
    </row>
    <row r="3" spans="1:12" x14ac:dyDescent="0.25">
      <c r="A3" s="12"/>
      <c r="C3" s="4"/>
      <c r="E3" s="4"/>
      <c r="G3" s="21" t="s">
        <v>51</v>
      </c>
    </row>
    <row r="4" spans="1:12" x14ac:dyDescent="0.25">
      <c r="A4" t="s">
        <v>11</v>
      </c>
      <c r="B4" t="s">
        <v>0</v>
      </c>
      <c r="C4" s="4" t="s">
        <v>7</v>
      </c>
      <c r="D4" s="4" t="s">
        <v>8</v>
      </c>
      <c r="E4" s="4" t="s">
        <v>10</v>
      </c>
      <c r="G4" s="3" t="s">
        <v>58</v>
      </c>
      <c r="H4" t="s">
        <v>56</v>
      </c>
      <c r="I4" t="s">
        <v>53</v>
      </c>
      <c r="J4" t="s">
        <v>52</v>
      </c>
      <c r="K4" t="s">
        <v>54</v>
      </c>
      <c r="L4" t="s">
        <v>55</v>
      </c>
    </row>
    <row r="5" spans="1:12" x14ac:dyDescent="0.25">
      <c r="A5" t="s">
        <v>4</v>
      </c>
      <c r="B5">
        <v>1989</v>
      </c>
      <c r="C5" s="4">
        <v>2669088</v>
      </c>
      <c r="D5" s="4">
        <v>14449275</v>
      </c>
      <c r="E5" s="5">
        <f>Table41217[[#This Row],['# with student loan debt]]/Table41217[[#This Row],[Total '# in edn_inst]]</f>
        <v>0.18472124033904816</v>
      </c>
      <c r="G5" s="3" t="s">
        <v>4</v>
      </c>
      <c r="H5" s="19">
        <f>E12-E11</f>
        <v>4.2118999543365787E-2</v>
      </c>
      <c r="I5" s="4">
        <f>C12-C11</f>
        <v>669802</v>
      </c>
      <c r="J5" s="5">
        <f>I5/C11</f>
        <v>0.11104936194058927</v>
      </c>
      <c r="K5" s="4">
        <f>D12-D11</f>
        <v>155805</v>
      </c>
      <c r="L5" s="10">
        <f>K5/D11</f>
        <v>1.0993468621569115E-2</v>
      </c>
    </row>
    <row r="6" spans="1:12" x14ac:dyDescent="0.25">
      <c r="A6" t="s">
        <v>4</v>
      </c>
      <c r="B6">
        <v>1995</v>
      </c>
      <c r="C6" s="4">
        <v>3474305</v>
      </c>
      <c r="D6" s="4">
        <v>13555888</v>
      </c>
      <c r="E6" s="5">
        <f>Table41217[[#This Row],['# with student loan debt]]/Table41217[[#This Row],[Total '# in edn_inst]]</f>
        <v>0.25629490299713303</v>
      </c>
      <c r="G6" s="3" t="s">
        <v>5</v>
      </c>
      <c r="H6" s="19">
        <f>E20-E19</f>
        <v>5.2770025908558837E-2</v>
      </c>
      <c r="I6" s="4">
        <f>C20-C19</f>
        <v>1102985</v>
      </c>
      <c r="J6" s="5">
        <f>I6/C19</f>
        <v>0.14613776354508803</v>
      </c>
      <c r="K6" s="4">
        <f>D20-D19</f>
        <v>-6425</v>
      </c>
      <c r="L6" s="10">
        <f>K6/D19</f>
        <v>-3.0665303933969512E-4</v>
      </c>
    </row>
    <row r="7" spans="1:12" x14ac:dyDescent="0.25">
      <c r="A7" t="s">
        <v>4</v>
      </c>
      <c r="B7">
        <v>2001</v>
      </c>
      <c r="C7" s="4">
        <v>3971186</v>
      </c>
      <c r="D7" s="4">
        <v>14137136</v>
      </c>
      <c r="E7" s="5">
        <f>Table41217[[#This Row],['# with student loan debt]]/Table41217[[#This Row],[Total '# in edn_inst]]</f>
        <v>0.2809045622819219</v>
      </c>
      <c r="G7" s="3" t="s">
        <v>6</v>
      </c>
      <c r="H7" s="19">
        <f>E28-E27</f>
        <v>4.6558744903668681E-2</v>
      </c>
      <c r="I7" s="4">
        <f>C28-C27</f>
        <v>924657</v>
      </c>
      <c r="J7" s="5">
        <f>I7/C27</f>
        <v>0.17937166754154915</v>
      </c>
      <c r="K7" s="4">
        <f>D28-D27</f>
        <v>-455535</v>
      </c>
      <c r="L7" s="10">
        <f>K7/D27</f>
        <v>-2.0199310863995387E-2</v>
      </c>
    </row>
    <row r="8" spans="1:12" x14ac:dyDescent="0.25">
      <c r="A8" t="s">
        <v>4</v>
      </c>
      <c r="B8">
        <v>2004</v>
      </c>
      <c r="C8" s="4">
        <v>4403226</v>
      </c>
      <c r="D8" s="4">
        <v>14593091</v>
      </c>
      <c r="E8" s="5">
        <f>Table41217[[#This Row],['# with student loan debt]]/Table41217[[#This Row],[Total '# in edn_inst]]</f>
        <v>0.30173360804780835</v>
      </c>
      <c r="G8" s="3" t="s">
        <v>50</v>
      </c>
      <c r="H8" s="19">
        <f>E36-E35</f>
        <v>9.6608384990979485E-3</v>
      </c>
      <c r="I8" s="4">
        <f>C36-C35</f>
        <v>979331</v>
      </c>
      <c r="J8" s="5">
        <f>I8/C35</f>
        <v>0.17608552670614874</v>
      </c>
      <c r="K8" s="4">
        <f>D36-D35</f>
        <v>3716186</v>
      </c>
      <c r="L8" s="10">
        <f>K8/D35</f>
        <v>5.7640478838735874E-2</v>
      </c>
    </row>
    <row r="9" spans="1:12" x14ac:dyDescent="0.25">
      <c r="A9" t="s">
        <v>4</v>
      </c>
      <c r="B9">
        <v>2007</v>
      </c>
      <c r="C9" s="4">
        <v>5030939</v>
      </c>
      <c r="D9" s="4">
        <v>14496699</v>
      </c>
      <c r="E9" s="5">
        <f>Table41217[[#This Row],['# with student loan debt]]/Table41217[[#This Row],[Total '# in edn_inst]]</f>
        <v>0.34704031586777101</v>
      </c>
    </row>
    <row r="10" spans="1:12" x14ac:dyDescent="0.25">
      <c r="A10" t="s">
        <v>4</v>
      </c>
      <c r="B10">
        <v>2010</v>
      </c>
      <c r="C10" s="4">
        <v>5630460</v>
      </c>
      <c r="D10" s="4">
        <v>13613820</v>
      </c>
      <c r="E10" s="5">
        <f>Table41217[[#This Row],['# with student loan debt]]/Table41217[[#This Row],[Total '# in edn_inst]]</f>
        <v>0.41358413729577737</v>
      </c>
    </row>
    <row r="11" spans="1:12" x14ac:dyDescent="0.25">
      <c r="A11" t="s">
        <v>4</v>
      </c>
      <c r="B11">
        <v>2013</v>
      </c>
      <c r="C11" s="4">
        <v>6031570</v>
      </c>
      <c r="D11" s="4">
        <v>14172506</v>
      </c>
      <c r="E11" s="5">
        <f>Table41217[[#This Row],['# with student loan debt]]/Table41217[[#This Row],[Total '# in edn_inst]]</f>
        <v>0.42558246226884644</v>
      </c>
    </row>
    <row r="12" spans="1:12" x14ac:dyDescent="0.25">
      <c r="A12" t="s">
        <v>4</v>
      </c>
      <c r="B12">
        <v>2016</v>
      </c>
      <c r="C12" s="4">
        <v>6701372</v>
      </c>
      <c r="D12" s="4">
        <v>14328311</v>
      </c>
      <c r="E12" s="5">
        <f>Table41217[[#This Row],['# with student loan debt]]/Table41217[[#This Row],[Total '# in edn_inst]]</f>
        <v>0.46770146181221223</v>
      </c>
    </row>
    <row r="13" spans="1:12" x14ac:dyDescent="0.25">
      <c r="A13" t="s">
        <v>5</v>
      </c>
      <c r="B13">
        <v>1989</v>
      </c>
      <c r="C13" s="4">
        <v>3023765</v>
      </c>
      <c r="D13" s="4">
        <v>20717383</v>
      </c>
      <c r="E13" s="5">
        <f>Table41217[[#This Row],['# with student loan debt]]/Table41217[[#This Row],[Total '# in edn_inst]]</f>
        <v>0.14595303856669542</v>
      </c>
    </row>
    <row r="14" spans="1:12" x14ac:dyDescent="0.25">
      <c r="A14" t="s">
        <v>5</v>
      </c>
      <c r="B14">
        <v>1995</v>
      </c>
      <c r="C14" s="4">
        <v>3834965</v>
      </c>
      <c r="D14" s="4">
        <v>21863483</v>
      </c>
      <c r="E14" s="5">
        <f>Table41217[[#This Row],['# with student loan debt]]/Table41217[[#This Row],[Total '# in edn_inst]]</f>
        <v>0.17540503496172133</v>
      </c>
    </row>
    <row r="15" spans="1:12" x14ac:dyDescent="0.25">
      <c r="A15" t="s">
        <v>5</v>
      </c>
      <c r="B15">
        <v>2001</v>
      </c>
      <c r="C15" s="4">
        <v>3717362</v>
      </c>
      <c r="D15" s="4">
        <v>20352433</v>
      </c>
      <c r="E15" s="5">
        <f>Table41217[[#This Row],['# with student loan debt]]/Table41217[[#This Row],[Total '# in edn_inst]]</f>
        <v>0.18264951418830369</v>
      </c>
    </row>
    <row r="16" spans="1:12" x14ac:dyDescent="0.25">
      <c r="A16" t="s">
        <v>5</v>
      </c>
      <c r="B16">
        <v>2004</v>
      </c>
      <c r="C16" s="4">
        <v>4383120</v>
      </c>
      <c r="D16" s="4">
        <v>20694205</v>
      </c>
      <c r="E16" s="5">
        <f>Table41217[[#This Row],['# with student loan debt]]/Table41217[[#This Row],[Total '# in edn_inst]]</f>
        <v>0.21180422248644004</v>
      </c>
    </row>
    <row r="17" spans="1:5" x14ac:dyDescent="0.25">
      <c r="A17" t="s">
        <v>5</v>
      </c>
      <c r="B17">
        <v>2007</v>
      </c>
      <c r="C17" s="4">
        <v>5459606</v>
      </c>
      <c r="D17" s="4">
        <v>20818487</v>
      </c>
      <c r="E17" s="5">
        <f>Table41217[[#This Row],['# with student loan debt]]/Table41217[[#This Row],[Total '# in edn_inst]]</f>
        <v>0.2622479721989403</v>
      </c>
    </row>
    <row r="18" spans="1:5" x14ac:dyDescent="0.25">
      <c r="A18" t="s">
        <v>5</v>
      </c>
      <c r="B18">
        <v>2010</v>
      </c>
      <c r="C18" s="4">
        <v>7044338</v>
      </c>
      <c r="D18" s="4">
        <v>20624134</v>
      </c>
      <c r="E18" s="5">
        <f>Table41217[[#This Row],['# with student loan debt]]/Table41217[[#This Row],[Total '# in edn_inst]]</f>
        <v>0.3415580019020435</v>
      </c>
    </row>
    <row r="19" spans="1:5" x14ac:dyDescent="0.25">
      <c r="A19" t="s">
        <v>5</v>
      </c>
      <c r="B19">
        <v>2013</v>
      </c>
      <c r="C19" s="4">
        <v>7547570</v>
      </c>
      <c r="D19" s="4">
        <v>20952018</v>
      </c>
      <c r="E19" s="5">
        <f>Table41217[[#This Row],['# with student loan debt]]/Table41217[[#This Row],[Total '# in edn_inst]]</f>
        <v>0.36023117200452959</v>
      </c>
    </row>
    <row r="20" spans="1:5" x14ac:dyDescent="0.25">
      <c r="A20" t="s">
        <v>5</v>
      </c>
      <c r="B20">
        <v>2016</v>
      </c>
      <c r="C20" s="4">
        <v>8650555</v>
      </c>
      <c r="D20" s="4">
        <v>20945593</v>
      </c>
      <c r="E20" s="5">
        <f>Table41217[[#This Row],['# with student loan debt]]/Table41217[[#This Row],[Total '# in edn_inst]]</f>
        <v>0.41300119791308842</v>
      </c>
    </row>
    <row r="21" spans="1:5" x14ac:dyDescent="0.25">
      <c r="A21" t="s">
        <v>6</v>
      </c>
      <c r="B21">
        <v>1989</v>
      </c>
      <c r="C21" s="4">
        <v>1384119</v>
      </c>
      <c r="D21" s="4">
        <v>17363969</v>
      </c>
      <c r="E21" s="5">
        <f>Table41217[[#This Row],['# with student loan debt]]/Table41217[[#This Row],[Total '# in edn_inst]]</f>
        <v>7.971213263511355E-2</v>
      </c>
    </row>
    <row r="22" spans="1:5" x14ac:dyDescent="0.25">
      <c r="A22" t="s">
        <v>6</v>
      </c>
      <c r="B22">
        <v>1995</v>
      </c>
      <c r="C22" s="4">
        <v>2636071</v>
      </c>
      <c r="D22" s="4">
        <v>21686365</v>
      </c>
      <c r="E22" s="5">
        <f>Table41217[[#This Row],['# with student loan debt]]/Table41217[[#This Row],[Total '# in edn_inst]]</f>
        <v>0.12155430382177926</v>
      </c>
    </row>
    <row r="23" spans="1:5" x14ac:dyDescent="0.25">
      <c r="A23" t="s">
        <v>6</v>
      </c>
      <c r="B23">
        <v>2001</v>
      </c>
      <c r="C23" s="4">
        <v>2848714</v>
      </c>
      <c r="D23" s="4">
        <v>25198338</v>
      </c>
      <c r="E23" s="5">
        <f>Table41217[[#This Row],['# with student loan debt]]/Table41217[[#This Row],[Total '# in edn_inst]]</f>
        <v>0.11305166237551063</v>
      </c>
    </row>
    <row r="24" spans="1:5" x14ac:dyDescent="0.25">
      <c r="A24" t="s">
        <v>6</v>
      </c>
      <c r="B24">
        <v>2004</v>
      </c>
      <c r="C24" s="4">
        <v>3192504</v>
      </c>
      <c r="D24" s="4">
        <v>24284652</v>
      </c>
      <c r="E24" s="5">
        <f>Table41217[[#This Row],['# with student loan debt]]/Table41217[[#This Row],[Total '# in edn_inst]]</f>
        <v>0.13146179735250066</v>
      </c>
    </row>
    <row r="25" spans="1:5" x14ac:dyDescent="0.25">
      <c r="A25" t="s">
        <v>6</v>
      </c>
      <c r="B25">
        <v>2007</v>
      </c>
      <c r="C25" s="4">
        <v>3213268</v>
      </c>
      <c r="D25" s="4">
        <v>24987997</v>
      </c>
      <c r="E25" s="5">
        <f>Table41217[[#This Row],['# with student loan debt]]/Table41217[[#This Row],[Total '# in edn_inst]]</f>
        <v>0.12859245981180484</v>
      </c>
    </row>
    <row r="26" spans="1:5" x14ac:dyDescent="0.25">
      <c r="A26" t="s">
        <v>6</v>
      </c>
      <c r="B26">
        <v>2010</v>
      </c>
      <c r="C26" s="4">
        <v>4788172</v>
      </c>
      <c r="D26" s="4">
        <v>23415212</v>
      </c>
      <c r="E26" s="5">
        <f>Table41217[[#This Row],['# with student loan debt]]/Table41217[[#This Row],[Total '# in edn_inst]]</f>
        <v>0.20448979919549737</v>
      </c>
    </row>
    <row r="27" spans="1:5" x14ac:dyDescent="0.25">
      <c r="A27" t="s">
        <v>6</v>
      </c>
      <c r="B27">
        <v>2013</v>
      </c>
      <c r="C27" s="4">
        <v>5154978</v>
      </c>
      <c r="D27" s="4">
        <v>22552007</v>
      </c>
      <c r="E27" s="5">
        <f>Table41217[[#This Row],['# with student loan debt]]/Table41217[[#This Row],[Total '# in edn_inst]]</f>
        <v>0.22858178431746673</v>
      </c>
    </row>
    <row r="28" spans="1:5" x14ac:dyDescent="0.25">
      <c r="A28" t="s">
        <v>6</v>
      </c>
      <c r="B28">
        <v>2016</v>
      </c>
      <c r="C28" s="4">
        <v>6079635</v>
      </c>
      <c r="D28" s="4">
        <v>22096472</v>
      </c>
      <c r="E28" s="5">
        <f>Table41217[[#This Row],['# with student loan debt]]/Table41217[[#This Row],[Total '# in edn_inst]]</f>
        <v>0.27514052922113541</v>
      </c>
    </row>
    <row r="29" spans="1:5" x14ac:dyDescent="0.25">
      <c r="A29" t="s">
        <v>9</v>
      </c>
      <c r="B29">
        <v>1989</v>
      </c>
      <c r="C29" s="4">
        <v>1230848</v>
      </c>
      <c r="D29" s="4">
        <v>40034090</v>
      </c>
      <c r="E29" s="5">
        <f>Table41217[[#This Row],['# with student loan debt]]/Table41217[[#This Row],[Total '# in edn_inst]]</f>
        <v>3.0744997575816013E-2</v>
      </c>
    </row>
    <row r="30" spans="1:5" x14ac:dyDescent="0.25">
      <c r="A30" t="s">
        <v>9</v>
      </c>
      <c r="B30">
        <v>1995</v>
      </c>
      <c r="C30" s="4">
        <v>1749641</v>
      </c>
      <c r="D30" s="4">
        <v>41374223</v>
      </c>
      <c r="E30" s="5">
        <f>Table41217[[#This Row],['# with student loan debt]]/Table41217[[#This Row],[Total '# in edn_inst]]</f>
        <v>4.2288189919602842E-2</v>
      </c>
    </row>
    <row r="31" spans="1:5" x14ac:dyDescent="0.25">
      <c r="A31" t="s">
        <v>9</v>
      </c>
      <c r="B31">
        <v>2001</v>
      </c>
      <c r="C31" s="4">
        <v>1728718</v>
      </c>
      <c r="D31" s="4">
        <v>46352510</v>
      </c>
      <c r="E31" s="5">
        <f>Table41217[[#This Row],['# with student loan debt]]/Table41217[[#This Row],[Total '# in edn_inst]]</f>
        <v>3.7295024584429196E-2</v>
      </c>
    </row>
    <row r="32" spans="1:5" x14ac:dyDescent="0.25">
      <c r="A32" t="s">
        <v>9</v>
      </c>
      <c r="B32">
        <v>2004</v>
      </c>
      <c r="C32" s="4">
        <v>2970087</v>
      </c>
      <c r="D32" s="4">
        <v>52115622</v>
      </c>
      <c r="E32" s="5">
        <f>Table41217[[#This Row],['# with student loan debt]]/Table41217[[#This Row],[Total '# in edn_inst]]</f>
        <v>5.6990339672046898E-2</v>
      </c>
    </row>
    <row r="33" spans="1:5" x14ac:dyDescent="0.25">
      <c r="A33" t="s">
        <v>9</v>
      </c>
      <c r="B33">
        <v>2007</v>
      </c>
      <c r="C33" s="4">
        <v>3913467</v>
      </c>
      <c r="D33" s="4">
        <v>55465236</v>
      </c>
      <c r="E33" s="5">
        <f>Table41217[[#This Row],['# with student loan debt]]/Table41217[[#This Row],[Total '# in edn_inst]]</f>
        <v>7.055711436980093E-2</v>
      </c>
    </row>
    <row r="34" spans="1:5" x14ac:dyDescent="0.25">
      <c r="A34" t="s">
        <v>9</v>
      </c>
      <c r="B34">
        <v>2010</v>
      </c>
      <c r="C34" s="4">
        <v>4838121</v>
      </c>
      <c r="D34" s="4">
        <v>59566236</v>
      </c>
      <c r="E34" s="5">
        <f>Table41217[[#This Row],['# with student loan debt]]/Table41217[[#This Row],[Total '# in edn_inst]]</f>
        <v>8.1222540232355797E-2</v>
      </c>
    </row>
    <row r="35" spans="1:5" x14ac:dyDescent="0.25">
      <c r="A35" t="s">
        <v>9</v>
      </c>
      <c r="B35">
        <v>2013</v>
      </c>
      <c r="C35" s="4">
        <v>5561678</v>
      </c>
      <c r="D35" s="4">
        <v>64471810</v>
      </c>
      <c r="E35" s="5">
        <f>Table41217[[#This Row],['# with student loan debt]]/Table41217[[#This Row],[Total '# in edn_inst]]</f>
        <v>8.626526849486621E-2</v>
      </c>
    </row>
    <row r="36" spans="1:5" x14ac:dyDescent="0.25">
      <c r="A36" t="s">
        <v>9</v>
      </c>
      <c r="B36">
        <v>2016</v>
      </c>
      <c r="C36" s="4">
        <v>6541009</v>
      </c>
      <c r="D36" s="4">
        <v>68187996</v>
      </c>
      <c r="E36" s="5">
        <f>Table41217[[#This Row],['# with student loan debt]]/Table41217[[#This Row],[Total '# in edn_inst]]</f>
        <v>9.5926106993964158E-2</v>
      </c>
    </row>
    <row r="65" spans="10:13" x14ac:dyDescent="0.25">
      <c r="J65" s="4"/>
    </row>
    <row r="66" spans="10:13" x14ac:dyDescent="0.25">
      <c r="J66" s="4"/>
    </row>
    <row r="67" spans="10:13" x14ac:dyDescent="0.25">
      <c r="J67" s="4"/>
    </row>
    <row r="68" spans="10:13" x14ac:dyDescent="0.25">
      <c r="J68" s="4"/>
    </row>
    <row r="69" spans="10:13" x14ac:dyDescent="0.25">
      <c r="J69" s="4"/>
    </row>
    <row r="70" spans="10:13" x14ac:dyDescent="0.25">
      <c r="J70" s="4"/>
    </row>
    <row r="71" spans="10:13" x14ac:dyDescent="0.25">
      <c r="J71" s="4"/>
    </row>
    <row r="72" spans="10:13" x14ac:dyDescent="0.25">
      <c r="J72" s="4"/>
      <c r="M72" s="4"/>
    </row>
    <row r="73" spans="10:13" x14ac:dyDescent="0.25">
      <c r="J73" s="4"/>
      <c r="M73" s="4"/>
    </row>
    <row r="74" spans="10:13" x14ac:dyDescent="0.25">
      <c r="J74" s="4"/>
      <c r="M74" s="4"/>
    </row>
    <row r="77" spans="10:13" x14ac:dyDescent="0.25">
      <c r="J77" s="4"/>
    </row>
    <row r="78" spans="10:13" x14ac:dyDescent="0.25">
      <c r="J78" s="4"/>
    </row>
    <row r="79" spans="10:13" x14ac:dyDescent="0.25">
      <c r="J79" s="4"/>
    </row>
    <row r="80" spans="10:13" x14ac:dyDescent="0.25">
      <c r="J80" s="4"/>
    </row>
    <row r="81" spans="10:13" x14ac:dyDescent="0.25">
      <c r="J81" s="4"/>
    </row>
    <row r="82" spans="10:13" x14ac:dyDescent="0.25">
      <c r="J82" s="4"/>
    </row>
    <row r="83" spans="10:13" x14ac:dyDescent="0.25">
      <c r="J83" s="4"/>
    </row>
    <row r="84" spans="10:13" x14ac:dyDescent="0.25">
      <c r="J84" s="4"/>
      <c r="M84" s="4"/>
    </row>
    <row r="85" spans="10:13" x14ac:dyDescent="0.25">
      <c r="J85" s="4"/>
      <c r="M85" s="4"/>
    </row>
    <row r="86" spans="10:13" x14ac:dyDescent="0.25">
      <c r="J86" s="4"/>
      <c r="M86" s="4"/>
    </row>
    <row r="89" spans="10:13" x14ac:dyDescent="0.25">
      <c r="J89" s="4"/>
    </row>
    <row r="90" spans="10:13" x14ac:dyDescent="0.25">
      <c r="J90" s="4"/>
    </row>
    <row r="91" spans="10:13" x14ac:dyDescent="0.25">
      <c r="J91" s="4"/>
    </row>
    <row r="92" spans="10:13" x14ac:dyDescent="0.25">
      <c r="J92" s="4"/>
    </row>
    <row r="93" spans="10:13" x14ac:dyDescent="0.25">
      <c r="J93" s="4"/>
    </row>
    <row r="94" spans="10:13" x14ac:dyDescent="0.25">
      <c r="J94" s="4"/>
    </row>
    <row r="95" spans="10:13" x14ac:dyDescent="0.25">
      <c r="J95" s="4"/>
    </row>
    <row r="96" spans="10:13" x14ac:dyDescent="0.25">
      <c r="J96" s="4"/>
      <c r="M96" s="4"/>
    </row>
    <row r="97" spans="10:13" x14ac:dyDescent="0.25">
      <c r="J97" s="4"/>
      <c r="M97" s="4"/>
    </row>
    <row r="98" spans="10:13" x14ac:dyDescent="0.25">
      <c r="J98" s="4"/>
      <c r="M98" s="4"/>
    </row>
    <row r="101" spans="10:13" x14ac:dyDescent="0.25">
      <c r="J101" s="4"/>
    </row>
    <row r="102" spans="10:13" x14ac:dyDescent="0.25">
      <c r="J102" s="4"/>
    </row>
    <row r="103" spans="10:13" x14ac:dyDescent="0.25">
      <c r="J103" s="4"/>
    </row>
    <row r="104" spans="10:13" x14ac:dyDescent="0.25">
      <c r="J104" s="4"/>
    </row>
    <row r="105" spans="10:13" x14ac:dyDescent="0.25">
      <c r="J105" s="4"/>
    </row>
    <row r="106" spans="10:13" x14ac:dyDescent="0.25">
      <c r="J106" s="4"/>
    </row>
    <row r="107" spans="10:13" x14ac:dyDescent="0.25">
      <c r="J107" s="4"/>
    </row>
    <row r="108" spans="10:13" x14ac:dyDescent="0.25">
      <c r="J108" s="4"/>
      <c r="M108" s="4"/>
    </row>
    <row r="109" spans="10:13" x14ac:dyDescent="0.25">
      <c r="J109" s="4"/>
      <c r="M109" s="4"/>
    </row>
    <row r="110" spans="10:13" x14ac:dyDescent="0.25">
      <c r="J110" s="4"/>
      <c r="M110" s="4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H11"/>
  <sheetViews>
    <sheetView zoomScaleNormal="100" workbookViewId="0">
      <selection activeCell="A3" sqref="A3"/>
    </sheetView>
  </sheetViews>
  <sheetFormatPr defaultRowHeight="15" x14ac:dyDescent="0.25"/>
  <cols>
    <col min="1" max="1" width="11.42578125" customWidth="1"/>
    <col min="2" max="2" width="19" bestFit="1" customWidth="1"/>
    <col min="3" max="3" width="10.42578125" bestFit="1" customWidth="1"/>
    <col min="4" max="4" width="9.140625" bestFit="1" customWidth="1"/>
    <col min="5" max="5" width="11" bestFit="1" customWidth="1"/>
    <col min="6" max="6" width="9.28515625" bestFit="1" customWidth="1"/>
    <col min="7" max="7" width="10.28515625" bestFit="1" customWidth="1"/>
    <col min="8" max="8" width="19.7109375" bestFit="1" customWidth="1"/>
    <col min="15" max="16" width="35.85546875" bestFit="1" customWidth="1"/>
    <col min="17" max="17" width="16.28515625" customWidth="1"/>
    <col min="18" max="28" width="12" customWidth="1"/>
    <col min="29" max="29" width="12" bestFit="1" customWidth="1"/>
  </cols>
  <sheetData>
    <row r="1" spans="1:8" x14ac:dyDescent="0.25">
      <c r="A1" s="12" t="s">
        <v>60</v>
      </c>
    </row>
    <row r="2" spans="1:8" x14ac:dyDescent="0.25">
      <c r="A2" s="9" t="s">
        <v>71</v>
      </c>
    </row>
    <row r="3" spans="1:8" x14ac:dyDescent="0.25">
      <c r="A3" s="3"/>
    </row>
    <row r="4" spans="1:8" x14ac:dyDescent="0.25">
      <c r="A4" s="6" t="s">
        <v>0</v>
      </c>
      <c r="B4" s="6" t="s">
        <v>40</v>
      </c>
      <c r="C4" s="6" t="s">
        <v>61</v>
      </c>
      <c r="D4" s="6" t="s">
        <v>62</v>
      </c>
      <c r="E4" s="6" t="s">
        <v>63</v>
      </c>
      <c r="F4" s="6" t="s">
        <v>64</v>
      </c>
      <c r="G4" s="14" t="s">
        <v>65</v>
      </c>
      <c r="H4" s="14" t="s">
        <v>49</v>
      </c>
    </row>
    <row r="5" spans="1:8" x14ac:dyDescent="0.25">
      <c r="A5" s="17">
        <v>1998</v>
      </c>
      <c r="B5" s="16">
        <v>11559121</v>
      </c>
      <c r="C5" s="22">
        <v>1573694</v>
      </c>
      <c r="D5" s="22">
        <v>999694</v>
      </c>
      <c r="E5" s="18">
        <f>Table311[[#This Row],[25-49k '#]]/Table311[[#This Row],[Has student loans]]</f>
        <v>0.13614305101573035</v>
      </c>
      <c r="F5" s="18">
        <f>Table311[[#This Row],[50k+ '#]]/Table311[[#This Row],[Has student loans]]</f>
        <v>8.6485295897499467E-2</v>
      </c>
      <c r="G5" s="18">
        <f>(Table311[[#This Row],[25-49k '#]]+Table311[[#This Row],[50k+ '#]])/Table311[[#This Row],[Has student loans]]</f>
        <v>0.22262834691322983</v>
      </c>
      <c r="H5" s="18">
        <f>Table311[[#This Row],[50k+ %]]/Table311[[#This Row],[$25k+ %]]</f>
        <v>0.38847387179857834</v>
      </c>
    </row>
    <row r="6" spans="1:8" x14ac:dyDescent="0.25">
      <c r="A6" s="17">
        <v>2001</v>
      </c>
      <c r="B6" s="16">
        <v>12291634</v>
      </c>
      <c r="C6" s="22">
        <v>1857430</v>
      </c>
      <c r="D6" s="22">
        <v>885940</v>
      </c>
      <c r="E6" s="18">
        <f>Table311[[#This Row],[25-49k '#]]/Table311[[#This Row],[Has student loans]]</f>
        <v>0.15111335075548132</v>
      </c>
      <c r="F6" s="18">
        <f>Table311[[#This Row],[50k+ '#]]/Table311[[#This Row],[Has student loans]]</f>
        <v>7.2076666129173711E-2</v>
      </c>
      <c r="G6" s="18">
        <f>(Table311[[#This Row],[25-49k '#]]+Table311[[#This Row],[50k+ '#]])/Table311[[#This Row],[Has student loans]]</f>
        <v>0.22319001688465503</v>
      </c>
      <c r="H6" s="18">
        <f>Table311[[#This Row],[50k+ %]]/Table311[[#This Row],[$25k+ %]]</f>
        <v>0.32293857554759292</v>
      </c>
    </row>
    <row r="7" spans="1:8" x14ac:dyDescent="0.25">
      <c r="A7" s="17">
        <v>2004</v>
      </c>
      <c r="B7" s="16">
        <v>15025442</v>
      </c>
      <c r="C7" s="22">
        <v>2122545</v>
      </c>
      <c r="D7" s="22">
        <v>1595760</v>
      </c>
      <c r="E7" s="18">
        <f>Table311[[#This Row],[25-49k '#]]/Table311[[#This Row],[Has student loans]]</f>
        <v>0.14126339844112407</v>
      </c>
      <c r="F7" s="18">
        <f>Table311[[#This Row],[50k+ '#]]/Table311[[#This Row],[Has student loans]]</f>
        <v>0.10620386408599494</v>
      </c>
      <c r="G7" s="18">
        <f>(Table311[[#This Row],[25-49k '#]]+Table311[[#This Row],[50k+ '#]])/Table311[[#This Row],[Has student loans]]</f>
        <v>0.24746726252711901</v>
      </c>
      <c r="H7" s="18">
        <f>Table311[[#This Row],[50k+ %]]/Table311[[#This Row],[$25k+ %]]</f>
        <v>0.42916328811111515</v>
      </c>
    </row>
    <row r="8" spans="1:8" x14ac:dyDescent="0.25">
      <c r="A8" s="17">
        <v>2007</v>
      </c>
      <c r="B8" s="16">
        <v>17617280</v>
      </c>
      <c r="C8" s="22">
        <v>3457293</v>
      </c>
      <c r="D8" s="22">
        <v>2200924</v>
      </c>
      <c r="E8" s="18">
        <f>Table311[[#This Row],[25-49k '#]]/Table311[[#This Row],[Has student loans]]</f>
        <v>0.1962444259272714</v>
      </c>
      <c r="F8" s="18">
        <f>Table311[[#This Row],[50k+ '#]]/Table311[[#This Row],[Has student loans]]</f>
        <v>0.12492984161005558</v>
      </c>
      <c r="G8" s="18">
        <f>(Table311[[#This Row],[25-49k '#]]+Table311[[#This Row],[50k+ '#]])/Table311[[#This Row],[Has student loans]]</f>
        <v>0.32117426753732697</v>
      </c>
      <c r="H8" s="18">
        <f>Table311[[#This Row],[50k+ %]]/Table311[[#This Row],[$25k+ %]]</f>
        <v>0.38897836544621744</v>
      </c>
    </row>
    <row r="9" spans="1:8" x14ac:dyDescent="0.25">
      <c r="A9" s="17">
        <v>2010</v>
      </c>
      <c r="B9" s="16">
        <v>22418094</v>
      </c>
      <c r="C9" s="22">
        <v>3953319</v>
      </c>
      <c r="D9" s="22">
        <v>3313527</v>
      </c>
      <c r="E9" s="18">
        <f>Table311[[#This Row],[25-49k '#]]/Table311[[#This Row],[Has student loans]]</f>
        <v>0.17634500952667964</v>
      </c>
      <c r="F9" s="18">
        <f>Table311[[#This Row],[50k+ '#]]/Table311[[#This Row],[Has student loans]]</f>
        <v>0.14780591962902823</v>
      </c>
      <c r="G9" s="18">
        <f>(Table311[[#This Row],[25-49k '#]]+Table311[[#This Row],[50k+ '#]])/Table311[[#This Row],[Has student loans]]</f>
        <v>0.32415092915570787</v>
      </c>
      <c r="H9" s="18">
        <f>Table311[[#This Row],[50k+ %]]/Table311[[#This Row],[$25k+ %]]</f>
        <v>0.45597870107609273</v>
      </c>
    </row>
    <row r="10" spans="1:8" x14ac:dyDescent="0.25">
      <c r="A10" s="17">
        <v>2013</v>
      </c>
      <c r="B10" s="16">
        <v>24410304</v>
      </c>
      <c r="C10" s="22">
        <v>4519324</v>
      </c>
      <c r="D10" s="22">
        <v>4284057</v>
      </c>
      <c r="E10" s="18">
        <f>Table311[[#This Row],[25-49k '#]]/Table311[[#This Row],[Has student loans]]</f>
        <v>0.18514001300434441</v>
      </c>
      <c r="F10" s="18">
        <f>Table311[[#This Row],[50k+ '#]]/Table311[[#This Row],[Has student loans]]</f>
        <v>0.17550199292888774</v>
      </c>
      <c r="G10" s="18">
        <f>(Table311[[#This Row],[25-49k '#]]+Table311[[#This Row],[50k+ '#]])/Table311[[#This Row],[Has student loans]]</f>
        <v>0.36064200593323215</v>
      </c>
      <c r="H10" s="18">
        <f>Table311[[#This Row],[50k+ %]]/Table311[[#This Row],[$25k+ %]]</f>
        <v>0.48663769067816104</v>
      </c>
    </row>
    <row r="11" spans="1:8" x14ac:dyDescent="0.25">
      <c r="A11" s="23">
        <v>2016</v>
      </c>
      <c r="B11" s="24">
        <v>28057923</v>
      </c>
      <c r="C11" s="22">
        <v>5372247</v>
      </c>
      <c r="D11" s="22">
        <v>5953352</v>
      </c>
      <c r="E11" s="18">
        <f>Table311[[#This Row],[25-49k '#]]/Table311[[#This Row],[Has student loans]]</f>
        <v>0.19146987465893323</v>
      </c>
      <c r="F11" s="18">
        <f>Table311[[#This Row],[50k+ '#]]/Table311[[#This Row],[Has student loans]]</f>
        <v>0.2121807804519244</v>
      </c>
      <c r="G11" s="18">
        <f>(Table311[[#This Row],[25-49k '#]]+Table311[[#This Row],[50k+ '#]])/Table311[[#This Row],[Has student loans]]</f>
        <v>0.40365065511085763</v>
      </c>
      <c r="H11" s="18">
        <f>Table311[[#This Row],[50k+ %]]/Table311[[#This Row],[$25k+ %]]</f>
        <v>0.52565449297648625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E2F2-93FB-4380-A374-E0293E2B0B1D}">
  <sheetPr>
    <tabColor theme="9" tint="-0.249977111117893"/>
  </sheetPr>
  <dimension ref="A1:O28"/>
  <sheetViews>
    <sheetView zoomScaleNormal="100" workbookViewId="0">
      <selection activeCell="G3" sqref="G3"/>
    </sheetView>
  </sheetViews>
  <sheetFormatPr defaultRowHeight="15" x14ac:dyDescent="0.25"/>
  <cols>
    <col min="1" max="1" width="36.5703125" customWidth="1"/>
    <col min="2" max="2" width="22.85546875" bestFit="1" customWidth="1"/>
    <col min="3" max="3" width="9.140625" bestFit="1" customWidth="1"/>
    <col min="4" max="4" width="21.7109375" bestFit="1" customWidth="1"/>
    <col min="5" max="5" width="6.140625" bestFit="1" customWidth="1"/>
    <col min="7" max="7" width="29.28515625" bestFit="1" customWidth="1"/>
    <col min="8" max="8" width="20.42578125" bestFit="1" customWidth="1"/>
    <col min="9" max="9" width="17.28515625" bestFit="1" customWidth="1"/>
    <col min="10" max="10" width="11.28515625" bestFit="1" customWidth="1"/>
    <col min="11" max="11" width="12" customWidth="1"/>
  </cols>
  <sheetData>
    <row r="1" spans="1:15" x14ac:dyDescent="0.25">
      <c r="A1" s="12" t="s">
        <v>66</v>
      </c>
      <c r="G1" s="12" t="s">
        <v>69</v>
      </c>
    </row>
    <row r="2" spans="1:15" x14ac:dyDescent="0.25">
      <c r="A2" s="9" t="s">
        <v>71</v>
      </c>
      <c r="G2" s="9" t="s">
        <v>71</v>
      </c>
    </row>
    <row r="4" spans="1:15" x14ac:dyDescent="0.25">
      <c r="A4" t="s">
        <v>67</v>
      </c>
      <c r="B4" t="s">
        <v>23</v>
      </c>
      <c r="C4" s="4" t="s">
        <v>22</v>
      </c>
      <c r="D4" s="4" t="s">
        <v>24</v>
      </c>
      <c r="E4" s="4" t="s">
        <v>25</v>
      </c>
      <c r="G4" s="6" t="s">
        <v>41</v>
      </c>
      <c r="H4" s="6" t="s">
        <v>68</v>
      </c>
      <c r="I4" s="6" t="s">
        <v>47</v>
      </c>
    </row>
    <row r="5" spans="1:15" x14ac:dyDescent="0.25">
      <c r="A5" t="s">
        <v>17</v>
      </c>
      <c r="B5" t="s">
        <v>19</v>
      </c>
      <c r="C5" s="4">
        <v>4069782</v>
      </c>
      <c r="D5" s="4">
        <f>SUMIFS(Table283075['#],Table283075[Education: degree category],Table283075[[#This Row],[Education: degree category]])</f>
        <v>5492561</v>
      </c>
      <c r="E5" s="5">
        <f>Table283075[[#This Row],['#]]/Table283075[[#This Row],[Total for that degree]]</f>
        <v>0.7409625491642241</v>
      </c>
      <c r="G5" s="1" t="s">
        <v>17</v>
      </c>
      <c r="H5" s="4">
        <v>21510</v>
      </c>
      <c r="I5" s="4">
        <v>60758</v>
      </c>
    </row>
    <row r="6" spans="1:15" x14ac:dyDescent="0.25">
      <c r="A6" t="s">
        <v>17</v>
      </c>
      <c r="B6" t="s">
        <v>20</v>
      </c>
      <c r="C6" s="4">
        <v>884662</v>
      </c>
      <c r="D6" s="4">
        <f>SUMIFS(Table283075['#],Table283075[Education: degree category],Table283075[[#This Row],[Education: degree category]])</f>
        <v>5492561</v>
      </c>
      <c r="E6" s="5">
        <f>Table283075[[#This Row],['#]]/Table283075[[#This Row],[Total for that degree]]</f>
        <v>0.16106548475292309</v>
      </c>
      <c r="G6" s="2" t="s">
        <v>42</v>
      </c>
      <c r="H6" s="4">
        <v>28000</v>
      </c>
      <c r="I6" s="4">
        <v>66834</v>
      </c>
    </row>
    <row r="7" spans="1:15" x14ac:dyDescent="0.25">
      <c r="A7" t="s">
        <v>17</v>
      </c>
      <c r="B7" t="s">
        <v>21</v>
      </c>
      <c r="C7" s="4">
        <v>538117</v>
      </c>
      <c r="D7" s="4">
        <f>SUMIFS(Table283075['#],Table283075[Education: degree category],Table283075[[#This Row],[Education: degree category]])</f>
        <v>5492561</v>
      </c>
      <c r="E7" s="5">
        <f>Table283075[[#This Row],['#]]/Table283075[[#This Row],[Total for that degree]]</f>
        <v>9.7971966082852788E-2</v>
      </c>
      <c r="G7" s="1" t="s">
        <v>43</v>
      </c>
      <c r="H7" s="4">
        <v>69900</v>
      </c>
      <c r="I7" s="4">
        <v>84049</v>
      </c>
    </row>
    <row r="8" spans="1:15" x14ac:dyDescent="0.25">
      <c r="A8" t="s">
        <v>42</v>
      </c>
      <c r="B8" t="s">
        <v>19</v>
      </c>
      <c r="C8" s="4">
        <v>1675990</v>
      </c>
      <c r="D8" s="4">
        <f>SUMIFS(Table283075['#],Table283075[Education: degree category],Table283075[[#This Row],[Education: degree category]])</f>
        <v>2799519</v>
      </c>
      <c r="E8" s="5">
        <f>Table283075[[#This Row],['#]]/Table283075[[#This Row],[Total for that degree]]</f>
        <v>0.59867070021671576</v>
      </c>
      <c r="G8" s="7" t="s">
        <v>46</v>
      </c>
      <c r="H8" s="4">
        <v>74100</v>
      </c>
      <c r="I8" s="4">
        <v>108352</v>
      </c>
    </row>
    <row r="9" spans="1:15" x14ac:dyDescent="0.25">
      <c r="A9" t="s">
        <v>42</v>
      </c>
      <c r="B9" t="s">
        <v>20</v>
      </c>
      <c r="C9" s="4">
        <v>685162</v>
      </c>
      <c r="D9" s="4">
        <f>SUMIFS(Table283075['#],Table283075[Education: degree category],Table283075[[#This Row],[Education: degree category]])</f>
        <v>2799519</v>
      </c>
      <c r="E9" s="5">
        <f>Table283075[[#This Row],['#]]/Table283075[[#This Row],[Total for that degree]]</f>
        <v>0.24474275759514402</v>
      </c>
    </row>
    <row r="10" spans="1:15" x14ac:dyDescent="0.25">
      <c r="A10" t="s">
        <v>42</v>
      </c>
      <c r="B10" t="s">
        <v>21</v>
      </c>
      <c r="C10" s="4">
        <v>438367</v>
      </c>
      <c r="D10" s="4">
        <f>SUMIFS(Table283075['#],Table283075[Education: degree category],Table283075[[#This Row],[Education: degree category]])</f>
        <v>2799519</v>
      </c>
      <c r="E10" s="5">
        <f>Table283075[[#This Row],['#]]/Table283075[[#This Row],[Total for that degree]]</f>
        <v>0.15658654218814017</v>
      </c>
    </row>
    <row r="11" spans="1:15" x14ac:dyDescent="0.25">
      <c r="A11" t="s">
        <v>43</v>
      </c>
      <c r="B11" t="s">
        <v>19</v>
      </c>
      <c r="C11" s="4">
        <v>2961001</v>
      </c>
      <c r="D11" s="4">
        <f>SUMIFS(Table283075['#],Table283075[Education: degree category],Table283075[[#This Row],[Education: degree category]])</f>
        <v>5321515</v>
      </c>
      <c r="E11" s="5">
        <f>Table283075[[#This Row],['#]]/Table283075[[#This Row],[Total for that degree]]</f>
        <v>0.55642068095269859</v>
      </c>
    </row>
    <row r="12" spans="1:15" x14ac:dyDescent="0.25">
      <c r="A12" t="s">
        <v>43</v>
      </c>
      <c r="B12" t="s">
        <v>20</v>
      </c>
      <c r="C12" s="4">
        <v>1243057</v>
      </c>
      <c r="D12" s="4">
        <f>SUMIFS(Table283075['#],Table283075[Education: degree category],Table283075[[#This Row],[Education: degree category]])</f>
        <v>5321515</v>
      </c>
      <c r="E12" s="5">
        <f>Table283075[[#This Row],['#]]/Table283075[[#This Row],[Total for that degree]]</f>
        <v>0.23359081013583538</v>
      </c>
    </row>
    <row r="13" spans="1:15" x14ac:dyDescent="0.25">
      <c r="A13" t="s">
        <v>43</v>
      </c>
      <c r="B13" t="s">
        <v>21</v>
      </c>
      <c r="C13" s="4">
        <v>1117457</v>
      </c>
      <c r="D13" s="4">
        <f>SUMIFS(Table283075['#],Table283075[Education: degree category],Table283075[[#This Row],[Education: degree category]])</f>
        <v>5321515</v>
      </c>
      <c r="E13" s="5">
        <f>Table283075[[#This Row],['#]]/Table283075[[#This Row],[Total for that degree]]</f>
        <v>0.209988508911466</v>
      </c>
    </row>
    <row r="14" spans="1:15" x14ac:dyDescent="0.25">
      <c r="A14" t="s">
        <v>45</v>
      </c>
      <c r="B14" t="s">
        <v>19</v>
      </c>
      <c r="C14" s="4">
        <v>995990</v>
      </c>
      <c r="D14" s="4">
        <f>SUMIFS(Table283075['#],Table283075[Education: degree category],Table283075[[#This Row],[Education: degree category]])</f>
        <v>3249299</v>
      </c>
      <c r="E14" s="5">
        <f>Table283075[[#This Row],['#]]/Table283075[[#This Row],[Total for that degree]]</f>
        <v>0.30652457653173809</v>
      </c>
    </row>
    <row r="15" spans="1:15" x14ac:dyDescent="0.25">
      <c r="A15" t="s">
        <v>45</v>
      </c>
      <c r="B15" t="s">
        <v>20</v>
      </c>
      <c r="C15" s="4">
        <v>674729</v>
      </c>
      <c r="D15" s="4">
        <f>SUMIFS(Table283075['#],Table283075[Education: degree category],Table283075[[#This Row],[Education: degree category]])</f>
        <v>3249299</v>
      </c>
      <c r="E15" s="5">
        <f>Table283075[[#This Row],['#]]/Table283075[[#This Row],[Total for that degree]]</f>
        <v>0.20765371238534835</v>
      </c>
      <c r="O15" s="4"/>
    </row>
    <row r="16" spans="1:15" x14ac:dyDescent="0.25">
      <c r="A16" t="s">
        <v>45</v>
      </c>
      <c r="B16" t="s">
        <v>21</v>
      </c>
      <c r="C16" s="4">
        <v>1578580</v>
      </c>
      <c r="D16" s="4">
        <f>SUMIFS(Table283075['#],Table283075[Education: degree category],Table283075[[#This Row],[Education: degree category]])</f>
        <v>3249299</v>
      </c>
      <c r="E16" s="5">
        <f>Table283075[[#This Row],['#]]/Table283075[[#This Row],[Total for that degree]]</f>
        <v>0.48582171108291355</v>
      </c>
      <c r="O16" s="4"/>
    </row>
    <row r="17" spans="9:15" x14ac:dyDescent="0.25">
      <c r="O17" s="4"/>
    </row>
    <row r="18" spans="9:15" x14ac:dyDescent="0.25">
      <c r="O18" s="4"/>
    </row>
    <row r="20" spans="9:15" x14ac:dyDescent="0.25">
      <c r="O20" s="4"/>
    </row>
    <row r="21" spans="9:15" x14ac:dyDescent="0.25">
      <c r="O21" s="4"/>
    </row>
    <row r="22" spans="9:15" x14ac:dyDescent="0.25">
      <c r="O22" s="4"/>
    </row>
    <row r="23" spans="9:15" x14ac:dyDescent="0.25">
      <c r="O23" s="4"/>
    </row>
    <row r="25" spans="9:15" x14ac:dyDescent="0.25">
      <c r="O25" s="4"/>
    </row>
    <row r="26" spans="9:15" x14ac:dyDescent="0.25">
      <c r="O26" s="4"/>
    </row>
    <row r="27" spans="9:15" x14ac:dyDescent="0.25">
      <c r="O27" s="4"/>
    </row>
    <row r="28" spans="9:15" x14ac:dyDescent="0.25">
      <c r="I28" s="4"/>
      <c r="O28" s="4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8C144-2F9F-4ACA-BCCD-6F3A9EA2B232}">
  <sheetPr>
    <tabColor theme="9" tint="-0.249977111117893"/>
  </sheetPr>
  <dimension ref="A1:Q66"/>
  <sheetViews>
    <sheetView zoomScaleNormal="100" workbookViewId="0">
      <selection activeCell="E16" sqref="E16"/>
    </sheetView>
  </sheetViews>
  <sheetFormatPr defaultRowHeight="15" x14ac:dyDescent="0.25"/>
  <cols>
    <col min="1" max="1" width="8.140625" customWidth="1"/>
    <col min="2" max="2" width="22.42578125" bestFit="1" customWidth="1"/>
    <col min="3" max="3" width="13.7109375" bestFit="1" customWidth="1"/>
    <col min="4" max="4" width="14.28515625" bestFit="1" customWidth="1"/>
    <col min="5" max="5" width="14.140625" bestFit="1" customWidth="1"/>
    <col min="6" max="6" width="15.5703125" customWidth="1"/>
    <col min="8" max="8" width="13.7109375" bestFit="1" customWidth="1"/>
    <col min="9" max="9" width="14.28515625" bestFit="1" customWidth="1"/>
    <col min="10" max="10" width="14.140625" bestFit="1" customWidth="1"/>
    <col min="11" max="11" width="10.140625" bestFit="1" customWidth="1"/>
    <col min="17" max="17" width="13.7109375" bestFit="1" customWidth="1"/>
    <col min="20" max="20" width="10.140625" bestFit="1" customWidth="1"/>
  </cols>
  <sheetData>
    <row r="1" spans="1:16" x14ac:dyDescent="0.25">
      <c r="A1" s="12" t="s">
        <v>70</v>
      </c>
    </row>
    <row r="2" spans="1:16" x14ac:dyDescent="0.25">
      <c r="A2" s="9" t="s">
        <v>71</v>
      </c>
      <c r="P2" s="11"/>
    </row>
    <row r="3" spans="1:16" x14ac:dyDescent="0.25">
      <c r="A3" s="3"/>
      <c r="P3" s="3"/>
    </row>
    <row r="4" spans="1:16" x14ac:dyDescent="0.25">
      <c r="A4" s="3" t="s">
        <v>0</v>
      </c>
      <c r="B4" t="s">
        <v>73</v>
      </c>
      <c r="C4" s="6" t="s">
        <v>31</v>
      </c>
      <c r="D4" s="6" t="s">
        <v>48</v>
      </c>
      <c r="E4" s="6" t="s">
        <v>32</v>
      </c>
      <c r="G4" t="s">
        <v>0</v>
      </c>
      <c r="H4" t="s">
        <v>31</v>
      </c>
      <c r="I4" t="s">
        <v>48</v>
      </c>
      <c r="J4" t="s">
        <v>32</v>
      </c>
      <c r="K4" t="s">
        <v>26</v>
      </c>
    </row>
    <row r="5" spans="1:16" x14ac:dyDescent="0.25">
      <c r="A5">
        <v>1992</v>
      </c>
      <c r="B5">
        <v>134</v>
      </c>
      <c r="C5" s="20">
        <v>0.74101279219109639</v>
      </c>
      <c r="D5" s="20">
        <v>0.12463619643692156</v>
      </c>
      <c r="E5" s="20">
        <v>0.13435101137198199</v>
      </c>
      <c r="G5">
        <v>1992</v>
      </c>
      <c r="H5" s="4">
        <v>4815874</v>
      </c>
      <c r="I5" s="4">
        <v>810016</v>
      </c>
      <c r="J5" s="4">
        <v>873153</v>
      </c>
      <c r="K5" s="4">
        <v>6499043</v>
      </c>
    </row>
    <row r="6" spans="1:16" x14ac:dyDescent="0.25">
      <c r="A6">
        <v>1995</v>
      </c>
      <c r="B6">
        <v>141</v>
      </c>
      <c r="C6" s="20">
        <v>0.78526149958066915</v>
      </c>
      <c r="D6" s="20">
        <v>9.768848841618144E-2</v>
      </c>
      <c r="E6" s="20">
        <v>0.11705001200314936</v>
      </c>
      <c r="G6">
        <v>1995</v>
      </c>
      <c r="H6" s="4">
        <v>6548671</v>
      </c>
      <c r="I6" s="4">
        <v>814671</v>
      </c>
      <c r="J6" s="4">
        <v>976136</v>
      </c>
      <c r="K6" s="4">
        <v>8339478</v>
      </c>
    </row>
    <row r="7" spans="1:16" x14ac:dyDescent="0.25">
      <c r="A7">
        <v>1998</v>
      </c>
      <c r="B7">
        <v>177</v>
      </c>
      <c r="C7" s="20">
        <v>0.74677459400572577</v>
      </c>
      <c r="D7" s="20">
        <v>0.12974867624331787</v>
      </c>
      <c r="E7" s="20">
        <v>0.1234767297509564</v>
      </c>
      <c r="G7">
        <v>1998</v>
      </c>
      <c r="H7" s="4">
        <v>5895188</v>
      </c>
      <c r="I7" s="4">
        <v>1024262</v>
      </c>
      <c r="J7" s="4">
        <v>974750</v>
      </c>
      <c r="K7" s="4">
        <v>7894200</v>
      </c>
    </row>
    <row r="8" spans="1:16" x14ac:dyDescent="0.25">
      <c r="A8">
        <v>2001</v>
      </c>
      <c r="B8">
        <v>190</v>
      </c>
      <c r="C8" s="20">
        <v>0.81411691995469915</v>
      </c>
      <c r="D8" s="20">
        <v>0.10816035469273678</v>
      </c>
      <c r="E8" s="20">
        <v>7.7722834933859467E-2</v>
      </c>
      <c r="G8">
        <v>2001</v>
      </c>
      <c r="H8" s="4">
        <v>7429342</v>
      </c>
      <c r="I8" s="4">
        <v>987033</v>
      </c>
      <c r="J8" s="4">
        <v>709271</v>
      </c>
      <c r="K8" s="4">
        <v>9125645</v>
      </c>
    </row>
    <row r="9" spans="1:16" x14ac:dyDescent="0.25">
      <c r="A9">
        <v>2004</v>
      </c>
      <c r="B9">
        <v>165</v>
      </c>
      <c r="C9" s="20">
        <v>0.87586316544931064</v>
      </c>
      <c r="D9" s="20">
        <v>5.9575045579652826E-2</v>
      </c>
      <c r="E9" s="20">
        <v>6.4561788971036552E-2</v>
      </c>
      <c r="G9">
        <v>2004</v>
      </c>
      <c r="H9" s="4">
        <v>8841808</v>
      </c>
      <c r="I9" s="4">
        <v>601408</v>
      </c>
      <c r="J9" s="4">
        <v>651749</v>
      </c>
      <c r="K9" s="4">
        <v>10094965</v>
      </c>
    </row>
    <row r="10" spans="1:16" x14ac:dyDescent="0.25">
      <c r="A10">
        <v>2007</v>
      </c>
      <c r="B10">
        <v>174</v>
      </c>
      <c r="C10" s="20">
        <v>0.88153643745754728</v>
      </c>
      <c r="D10" s="20">
        <v>7.4876665218428923E-2</v>
      </c>
      <c r="E10" s="20">
        <v>4.3586897324023814E-2</v>
      </c>
      <c r="G10">
        <v>2007</v>
      </c>
      <c r="H10" s="4">
        <v>10804353</v>
      </c>
      <c r="I10" s="4">
        <v>917709</v>
      </c>
      <c r="J10" s="4">
        <v>534213</v>
      </c>
      <c r="K10" s="4">
        <v>12256275</v>
      </c>
    </row>
    <row r="11" spans="1:16" x14ac:dyDescent="0.25">
      <c r="A11">
        <v>2010</v>
      </c>
      <c r="B11">
        <v>166</v>
      </c>
      <c r="C11" s="20">
        <v>0.83989110665090805</v>
      </c>
      <c r="D11" s="20">
        <v>9.887186608015569E-2</v>
      </c>
      <c r="E11" s="20">
        <v>6.1237027268936269E-2</v>
      </c>
      <c r="G11">
        <v>2010</v>
      </c>
      <c r="H11" s="4">
        <v>11419823</v>
      </c>
      <c r="I11" s="4">
        <v>1344340</v>
      </c>
      <c r="J11" s="4">
        <v>832627</v>
      </c>
      <c r="K11" s="4">
        <v>13596790</v>
      </c>
    </row>
    <row r="12" spans="1:16" x14ac:dyDescent="0.25">
      <c r="A12">
        <v>2013</v>
      </c>
      <c r="B12">
        <v>175</v>
      </c>
      <c r="C12" s="20">
        <v>0.7995462016241377</v>
      </c>
      <c r="D12" s="15">
        <v>0.11697175211790828</v>
      </c>
      <c r="E12" s="15">
        <v>8.3481983319564509E-2</v>
      </c>
      <c r="G12">
        <v>2013</v>
      </c>
      <c r="H12" s="4">
        <v>12703633</v>
      </c>
      <c r="I12" s="4">
        <v>1858512</v>
      </c>
      <c r="J12" s="4">
        <v>1326408</v>
      </c>
      <c r="K12" s="4">
        <v>15888554</v>
      </c>
    </row>
    <row r="13" spans="1:16" x14ac:dyDescent="0.25">
      <c r="A13">
        <v>2016</v>
      </c>
      <c r="B13">
        <v>200</v>
      </c>
      <c r="C13" s="20">
        <v>0.85148409282534776</v>
      </c>
      <c r="D13" s="15">
        <v>9.7854792896165985E-2</v>
      </c>
      <c r="E13" s="15">
        <v>5.0661054976684314E-2</v>
      </c>
      <c r="G13">
        <v>2016</v>
      </c>
      <c r="H13" s="4">
        <v>14358486</v>
      </c>
      <c r="I13" s="4">
        <v>1650115</v>
      </c>
      <c r="J13" s="4">
        <v>854292</v>
      </c>
      <c r="K13" s="4">
        <v>16862894</v>
      </c>
    </row>
    <row r="20" spans="11:17" x14ac:dyDescent="0.25">
      <c r="K20" s="4"/>
      <c r="M20" s="4"/>
    </row>
    <row r="23" spans="11:17" x14ac:dyDescent="0.25">
      <c r="K23" s="4"/>
      <c r="M23" s="4"/>
    </row>
    <row r="26" spans="11:17" x14ac:dyDescent="0.25">
      <c r="K26" s="4"/>
      <c r="M26" s="4"/>
    </row>
    <row r="29" spans="11:17" x14ac:dyDescent="0.25">
      <c r="K29" s="4"/>
      <c r="M29" s="4"/>
      <c r="O29" s="4"/>
      <c r="Q29" s="4"/>
    </row>
    <row r="32" spans="11:17" x14ac:dyDescent="0.25">
      <c r="K32" s="4"/>
      <c r="M32" s="4"/>
      <c r="O32" s="4"/>
      <c r="Q32" s="4"/>
    </row>
    <row r="42" spans="13:16" x14ac:dyDescent="0.25">
      <c r="M42" s="4"/>
      <c r="N42" s="4"/>
      <c r="O42" s="4"/>
      <c r="P42" s="4"/>
    </row>
    <row r="45" spans="13:16" x14ac:dyDescent="0.25">
      <c r="M45" s="4"/>
      <c r="N45" s="4"/>
      <c r="O45" s="4"/>
      <c r="P45" s="4"/>
    </row>
    <row r="48" spans="13:16" x14ac:dyDescent="0.25">
      <c r="M48" s="4"/>
      <c r="N48" s="4"/>
      <c r="O48" s="4"/>
      <c r="P48" s="4"/>
    </row>
    <row r="51" spans="13:16" x14ac:dyDescent="0.25">
      <c r="M51" s="4"/>
      <c r="N51" s="4"/>
      <c r="O51" s="4"/>
      <c r="P51" s="4"/>
    </row>
    <row r="54" spans="13:16" x14ac:dyDescent="0.25">
      <c r="M54" s="4"/>
      <c r="N54" s="4"/>
      <c r="O54" s="4"/>
      <c r="P54" s="4"/>
    </row>
    <row r="57" spans="13:16" x14ac:dyDescent="0.25">
      <c r="M57" s="4"/>
      <c r="N57" s="4"/>
      <c r="O57" s="4"/>
      <c r="P57" s="4"/>
    </row>
    <row r="60" spans="13:16" x14ac:dyDescent="0.25">
      <c r="M60" s="4"/>
      <c r="N60" s="4"/>
      <c r="O60" s="4"/>
      <c r="P60" s="4"/>
    </row>
    <row r="63" spans="13:16" x14ac:dyDescent="0.25">
      <c r="M63" s="4"/>
      <c r="N63" s="4"/>
      <c r="O63" s="4"/>
      <c r="P63" s="4"/>
    </row>
    <row r="66" spans="13:16" x14ac:dyDescent="0.25">
      <c r="M66" s="4"/>
      <c r="N66" s="4"/>
      <c r="O66" s="4"/>
      <c r="P66" s="4"/>
    </row>
  </sheetData>
  <sortState xmlns:xlrd2="http://schemas.microsoft.com/office/spreadsheetml/2017/richdata2" ref="A19:A35">
    <sortCondition ref="A19:A35"/>
  </sortState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 tint="-0.249977111117893"/>
  </sheetPr>
  <dimension ref="A1:O79"/>
  <sheetViews>
    <sheetView zoomScaleNormal="100" workbookViewId="0">
      <selection sqref="A1:A2"/>
    </sheetView>
  </sheetViews>
  <sheetFormatPr defaultRowHeight="15" x14ac:dyDescent="0.25"/>
  <cols>
    <col min="1" max="1" width="23.7109375" customWidth="1"/>
    <col min="2" max="2" width="7.28515625" bestFit="1" customWidth="1"/>
    <col min="3" max="3" width="22.140625" bestFit="1" customWidth="1"/>
    <col min="4" max="4" width="22.7109375" bestFit="1" customWidth="1"/>
    <col min="5" max="5" width="25.85546875" bestFit="1" customWidth="1"/>
    <col min="6" max="6" width="10.140625" bestFit="1" customWidth="1"/>
    <col min="9" max="9" width="23.140625" bestFit="1" customWidth="1"/>
    <col min="11" max="11" width="30.42578125" bestFit="1" customWidth="1"/>
    <col min="12" max="12" width="16.28515625" bestFit="1" customWidth="1"/>
    <col min="13" max="22" width="12" bestFit="1" customWidth="1"/>
    <col min="23" max="24" width="16.28515625" bestFit="1" customWidth="1"/>
    <col min="25" max="25" width="11.28515625" bestFit="1" customWidth="1"/>
    <col min="26" max="28" width="12" customWidth="1"/>
    <col min="29" max="29" width="12" bestFit="1" customWidth="1"/>
  </cols>
  <sheetData>
    <row r="1" spans="1:6" x14ac:dyDescent="0.25">
      <c r="A1" s="12" t="s">
        <v>72</v>
      </c>
    </row>
    <row r="2" spans="1:6" x14ac:dyDescent="0.25">
      <c r="A2" s="9" t="s">
        <v>71</v>
      </c>
    </row>
    <row r="4" spans="1:6" x14ac:dyDescent="0.25">
      <c r="A4" t="s">
        <v>16</v>
      </c>
      <c r="B4" t="s">
        <v>0</v>
      </c>
      <c r="C4" s="4" t="s">
        <v>39</v>
      </c>
      <c r="D4" t="s">
        <v>40</v>
      </c>
      <c r="E4" t="s">
        <v>10</v>
      </c>
      <c r="F4" t="s">
        <v>26</v>
      </c>
    </row>
    <row r="5" spans="1:6" x14ac:dyDescent="0.25">
      <c r="A5" t="s">
        <v>12</v>
      </c>
      <c r="B5">
        <v>2010</v>
      </c>
      <c r="C5" s="4">
        <v>12310258</v>
      </c>
      <c r="D5" s="4">
        <v>8891943</v>
      </c>
      <c r="E5" s="5">
        <f>Table47[[#This Row],[Has student loans]]/Table47[[#This Row],[Total]]</f>
        <v>0.41938771265361968</v>
      </c>
      <c r="F5" s="4">
        <v>21202202</v>
      </c>
    </row>
    <row r="6" spans="1:6" x14ac:dyDescent="0.25">
      <c r="A6" t="s">
        <v>12</v>
      </c>
      <c r="B6">
        <v>2013</v>
      </c>
      <c r="C6" s="4">
        <v>12838460</v>
      </c>
      <c r="D6" s="4">
        <v>8406332</v>
      </c>
      <c r="E6" s="5">
        <f>Table47[[#This Row],[Has student loans]]/Table47[[#This Row],[Total]]</f>
        <v>0.39568907052608471</v>
      </c>
      <c r="F6" s="4">
        <v>21244792</v>
      </c>
    </row>
    <row r="7" spans="1:6" x14ac:dyDescent="0.25">
      <c r="A7" t="s">
        <v>12</v>
      </c>
      <c r="B7">
        <v>2016</v>
      </c>
      <c r="C7" s="4">
        <v>11326235</v>
      </c>
      <c r="D7" s="4">
        <v>9886626</v>
      </c>
      <c r="E7" s="5">
        <f>Table47[[#This Row],[Has student loans]]/Table47[[#This Row],[Total]]</f>
        <v>0.46606754270439993</v>
      </c>
      <c r="F7" s="4">
        <v>21212861</v>
      </c>
    </row>
    <row r="8" spans="1:6" x14ac:dyDescent="0.25">
      <c r="A8" t="s">
        <v>13</v>
      </c>
      <c r="B8">
        <v>2010</v>
      </c>
      <c r="C8" s="4">
        <v>3281656</v>
      </c>
      <c r="D8" s="4">
        <v>2137099</v>
      </c>
      <c r="E8" s="5">
        <f>Table47[[#This Row],[Has student loans]]/Table47[[#This Row],[Total]]</f>
        <v>0.39438930160156715</v>
      </c>
      <c r="F8" s="4">
        <v>5418755</v>
      </c>
    </row>
    <row r="9" spans="1:6" x14ac:dyDescent="0.25">
      <c r="A9" t="s">
        <v>13</v>
      </c>
      <c r="B9">
        <v>2013</v>
      </c>
      <c r="C9" s="4">
        <v>2775984</v>
      </c>
      <c r="D9" s="4">
        <v>3278446</v>
      </c>
      <c r="E9" s="5">
        <f>Table47[[#This Row],[Has student loans]]/Table47[[#This Row],[Total]]</f>
        <v>0.54149540088827519</v>
      </c>
      <c r="F9" s="4">
        <v>6054430</v>
      </c>
    </row>
    <row r="10" spans="1:6" x14ac:dyDescent="0.25">
      <c r="A10" t="s">
        <v>13</v>
      </c>
      <c r="B10">
        <v>2016</v>
      </c>
      <c r="C10" s="4">
        <v>2985367</v>
      </c>
      <c r="D10" s="4">
        <v>3156507</v>
      </c>
      <c r="E10" s="5">
        <f>Table47[[#This Row],[Has student loans]]/Table47[[#This Row],[Total]]</f>
        <v>0.51393231348157153</v>
      </c>
      <c r="F10" s="4">
        <v>6141873</v>
      </c>
    </row>
    <row r="11" spans="1:6" x14ac:dyDescent="0.25">
      <c r="A11" t="s">
        <v>14</v>
      </c>
      <c r="B11">
        <v>2010</v>
      </c>
      <c r="C11" s="4">
        <v>4495058</v>
      </c>
      <c r="D11" s="4">
        <v>1256468</v>
      </c>
      <c r="E11" s="5">
        <f>Table47[[#This Row],[Has student loans]]/Table47[[#This Row],[Total]]</f>
        <v>0.21845819700719427</v>
      </c>
      <c r="F11" s="4">
        <v>5751526</v>
      </c>
    </row>
    <row r="12" spans="1:6" x14ac:dyDescent="0.25">
      <c r="A12" t="s">
        <v>14</v>
      </c>
      <c r="B12">
        <v>2013</v>
      </c>
      <c r="C12" s="4">
        <v>4506577</v>
      </c>
      <c r="D12" s="4">
        <v>1247671</v>
      </c>
      <c r="E12" s="5">
        <f>Table47[[#This Row],[Has student loans]]/Table47[[#This Row],[Total]]</f>
        <v>0.21682607353732408</v>
      </c>
      <c r="F12" s="4">
        <v>5754248</v>
      </c>
    </row>
    <row r="13" spans="1:6" x14ac:dyDescent="0.25">
      <c r="A13" t="s">
        <v>14</v>
      </c>
      <c r="B13">
        <v>2016</v>
      </c>
      <c r="C13" s="4">
        <v>3942794</v>
      </c>
      <c r="D13" s="4">
        <v>1481513</v>
      </c>
      <c r="E13" s="5">
        <f>Table47[[#This Row],[Has student loans]]/Table47[[#This Row],[Total]]</f>
        <v>0.273124843413177</v>
      </c>
      <c r="F13" s="4">
        <v>5424307</v>
      </c>
    </row>
    <row r="14" spans="1:6" x14ac:dyDescent="0.25">
      <c r="A14" t="s">
        <v>15</v>
      </c>
      <c r="B14">
        <v>2010</v>
      </c>
      <c r="C14" s="4">
        <v>1476185</v>
      </c>
      <c r="D14" s="4">
        <v>389288</v>
      </c>
      <c r="E14" s="5">
        <f>Table47[[#This Row],[Has student loans]]/Table47[[#This Row],[Total]]</f>
        <v>0.20868069850418552</v>
      </c>
      <c r="F14" s="4">
        <v>1865472</v>
      </c>
    </row>
    <row r="15" spans="1:6" x14ac:dyDescent="0.25">
      <c r="A15" t="s">
        <v>15</v>
      </c>
      <c r="B15">
        <v>2013</v>
      </c>
      <c r="C15" s="4">
        <v>1424364</v>
      </c>
      <c r="D15" s="4">
        <v>646690</v>
      </c>
      <c r="E15" s="5">
        <f>Table47[[#This Row],[Has student loans]]/Table47[[#This Row],[Total]]</f>
        <v>0.31225163612344248</v>
      </c>
      <c r="F15" s="4">
        <v>2071054</v>
      </c>
    </row>
    <row r="16" spans="1:6" x14ac:dyDescent="0.25">
      <c r="A16" t="s">
        <v>15</v>
      </c>
      <c r="B16">
        <v>2016</v>
      </c>
      <c r="C16" s="4">
        <v>1667582</v>
      </c>
      <c r="D16" s="4">
        <v>827281</v>
      </c>
      <c r="E16" s="5">
        <f>Table47[[#This Row],[Has student loans]]/Table47[[#This Row],[Total]]</f>
        <v>0.3315937588556967</v>
      </c>
      <c r="F16" s="4">
        <v>2494863</v>
      </c>
    </row>
    <row r="17" spans="6:8" x14ac:dyDescent="0.25">
      <c r="F17" s="4"/>
    </row>
    <row r="18" spans="6:8" x14ac:dyDescent="0.25">
      <c r="F18" s="4"/>
    </row>
    <row r="21" spans="6:8" x14ac:dyDescent="0.25">
      <c r="F21" s="4"/>
    </row>
    <row r="22" spans="6:8" x14ac:dyDescent="0.25">
      <c r="F22" s="4"/>
    </row>
    <row r="23" spans="6:8" x14ac:dyDescent="0.25">
      <c r="F23" s="4"/>
    </row>
    <row r="24" spans="6:8" x14ac:dyDescent="0.25">
      <c r="F24" s="4"/>
      <c r="G24" s="4"/>
      <c r="H24" s="4"/>
    </row>
    <row r="25" spans="6:8" x14ac:dyDescent="0.25">
      <c r="F25" s="4"/>
      <c r="G25" s="4"/>
      <c r="H25" s="4"/>
    </row>
    <row r="26" spans="6:8" x14ac:dyDescent="0.25">
      <c r="F26" s="4"/>
      <c r="G26" s="4"/>
    </row>
    <row r="27" spans="6:8" x14ac:dyDescent="0.25">
      <c r="F27" s="4"/>
      <c r="G27" s="4"/>
      <c r="H27" s="4"/>
    </row>
    <row r="28" spans="6:8" x14ac:dyDescent="0.25">
      <c r="F28" s="4"/>
      <c r="G28" s="4"/>
      <c r="H28" s="4"/>
    </row>
    <row r="29" spans="6:8" x14ac:dyDescent="0.25">
      <c r="F29" s="4"/>
      <c r="G29" s="4"/>
      <c r="H29" s="4"/>
    </row>
    <row r="30" spans="6:8" x14ac:dyDescent="0.25">
      <c r="F30" s="4"/>
      <c r="G30" s="4"/>
      <c r="H30" s="4"/>
    </row>
    <row r="31" spans="6:8" x14ac:dyDescent="0.25">
      <c r="G31" s="4"/>
      <c r="H31" s="4"/>
    </row>
    <row r="32" spans="6:8" x14ac:dyDescent="0.25">
      <c r="G32" s="4"/>
      <c r="H32" s="4"/>
    </row>
    <row r="33" spans="7:8" x14ac:dyDescent="0.25">
      <c r="G33" s="4"/>
      <c r="H33" s="4"/>
    </row>
    <row r="36" spans="7:8" x14ac:dyDescent="0.25">
      <c r="G36" s="4"/>
      <c r="H36" s="4"/>
    </row>
    <row r="37" spans="7:8" x14ac:dyDescent="0.25">
      <c r="G37" s="4"/>
      <c r="H37" s="4"/>
    </row>
    <row r="38" spans="7:8" x14ac:dyDescent="0.25">
      <c r="G38" s="4"/>
      <c r="H38" s="4"/>
    </row>
    <row r="39" spans="7:8" x14ac:dyDescent="0.25">
      <c r="G39" s="4"/>
      <c r="H39" s="4"/>
    </row>
    <row r="40" spans="7:8" x14ac:dyDescent="0.25">
      <c r="G40" s="4"/>
      <c r="H40" s="4"/>
    </row>
    <row r="41" spans="7:8" x14ac:dyDescent="0.25">
      <c r="G41" s="4"/>
      <c r="H41" s="4"/>
    </row>
    <row r="42" spans="7:8" x14ac:dyDescent="0.25">
      <c r="G42" s="4"/>
      <c r="H42" s="4"/>
    </row>
    <row r="43" spans="7:8" x14ac:dyDescent="0.25">
      <c r="G43" s="4"/>
      <c r="H43" s="4"/>
    </row>
    <row r="44" spans="7:8" x14ac:dyDescent="0.25">
      <c r="G44" s="4"/>
    </row>
    <row r="45" spans="7:8" x14ac:dyDescent="0.25">
      <c r="G45" s="4"/>
    </row>
    <row r="48" spans="7:8" x14ac:dyDescent="0.25">
      <c r="G48" s="4"/>
    </row>
    <row r="49" spans="7:15" x14ac:dyDescent="0.25">
      <c r="G49" s="4"/>
    </row>
    <row r="50" spans="7:15" x14ac:dyDescent="0.25">
      <c r="G50" s="4"/>
    </row>
    <row r="51" spans="7:15" x14ac:dyDescent="0.25">
      <c r="G51" s="4"/>
    </row>
    <row r="52" spans="7:15" x14ac:dyDescent="0.25">
      <c r="G52" s="4"/>
    </row>
    <row r="53" spans="7:15" x14ac:dyDescent="0.25">
      <c r="G53" s="4"/>
    </row>
    <row r="54" spans="7:15" x14ac:dyDescent="0.25">
      <c r="G54" s="4"/>
      <c r="O54" s="4"/>
    </row>
    <row r="55" spans="7:15" x14ac:dyDescent="0.25">
      <c r="G55" s="4"/>
      <c r="O55" s="4"/>
    </row>
    <row r="56" spans="7:15" x14ac:dyDescent="0.25">
      <c r="G56" s="4"/>
      <c r="O56" s="4"/>
    </row>
    <row r="57" spans="7:15" x14ac:dyDescent="0.25">
      <c r="G57" s="4"/>
      <c r="O57" s="4"/>
    </row>
    <row r="68" spans="10:12" x14ac:dyDescent="0.25">
      <c r="J68" s="4"/>
    </row>
    <row r="69" spans="10:12" x14ac:dyDescent="0.25">
      <c r="J69" s="4"/>
    </row>
    <row r="70" spans="10:12" x14ac:dyDescent="0.25">
      <c r="J70" s="4"/>
    </row>
    <row r="79" spans="10:12" x14ac:dyDescent="0.25">
      <c r="L79" s="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CF0C-D62D-497C-84CC-BFEBC1F5B8C9}">
  <sheetPr>
    <tabColor theme="9" tint="-0.249977111117893"/>
  </sheetPr>
  <dimension ref="A1:O80"/>
  <sheetViews>
    <sheetView zoomScaleNormal="100" workbookViewId="0">
      <selection sqref="A1:A2"/>
    </sheetView>
  </sheetViews>
  <sheetFormatPr defaultRowHeight="15" x14ac:dyDescent="0.25"/>
  <cols>
    <col min="1" max="1" width="24.140625" bestFit="1" customWidth="1"/>
    <col min="2" max="2" width="16.85546875" bestFit="1" customWidth="1"/>
    <col min="3" max="3" width="19.5703125" customWidth="1"/>
    <col min="4" max="4" width="21.42578125" customWidth="1"/>
    <col min="5" max="5" width="17.140625" customWidth="1"/>
    <col min="7" max="7" width="10.7109375" customWidth="1"/>
    <col min="8" max="8" width="11.140625" customWidth="1"/>
  </cols>
  <sheetData>
    <row r="1" spans="1:15" ht="15" customHeight="1" x14ac:dyDescent="0.25">
      <c r="A1" s="12" t="s">
        <v>76</v>
      </c>
    </row>
    <row r="2" spans="1:15" x14ac:dyDescent="0.25">
      <c r="A2" s="9" t="s">
        <v>71</v>
      </c>
    </row>
    <row r="3" spans="1:15" x14ac:dyDescent="0.25">
      <c r="A3" s="3"/>
    </row>
    <row r="4" spans="1:15" x14ac:dyDescent="0.25">
      <c r="A4" t="s">
        <v>18</v>
      </c>
      <c r="B4" t="s">
        <v>75</v>
      </c>
      <c r="C4" t="s">
        <v>74</v>
      </c>
      <c r="D4" t="s">
        <v>27</v>
      </c>
      <c r="E4" t="s">
        <v>28</v>
      </c>
    </row>
    <row r="5" spans="1:15" x14ac:dyDescent="0.25">
      <c r="A5" t="s">
        <v>17</v>
      </c>
      <c r="B5" t="s">
        <v>29</v>
      </c>
      <c r="C5" s="4">
        <v>6200</v>
      </c>
      <c r="D5">
        <v>500</v>
      </c>
      <c r="E5" s="4">
        <v>10750</v>
      </c>
    </row>
    <row r="6" spans="1:15" x14ac:dyDescent="0.25">
      <c r="A6" t="s">
        <v>17</v>
      </c>
      <c r="B6" t="s">
        <v>30</v>
      </c>
      <c r="C6" s="4">
        <v>1500</v>
      </c>
      <c r="D6" s="4">
        <v>1000</v>
      </c>
      <c r="E6" s="4">
        <v>16920</v>
      </c>
    </row>
    <row r="7" spans="1:15" x14ac:dyDescent="0.25">
      <c r="A7" t="s">
        <v>42</v>
      </c>
      <c r="B7" t="s">
        <v>29</v>
      </c>
      <c r="C7" s="4">
        <v>8230</v>
      </c>
      <c r="D7" s="4">
        <v>2160</v>
      </c>
      <c r="E7" s="4">
        <v>19121</v>
      </c>
    </row>
    <row r="8" spans="1:15" x14ac:dyDescent="0.25">
      <c r="A8" t="s">
        <v>42</v>
      </c>
      <c r="B8" t="s">
        <v>30</v>
      </c>
      <c r="C8" s="4">
        <v>-3740</v>
      </c>
      <c r="D8" s="4">
        <v>1550</v>
      </c>
      <c r="E8" s="4">
        <v>17970</v>
      </c>
    </row>
    <row r="9" spans="1:15" x14ac:dyDescent="0.25">
      <c r="A9" t="s">
        <v>43</v>
      </c>
      <c r="B9" t="s">
        <v>29</v>
      </c>
      <c r="C9" s="4">
        <v>26900</v>
      </c>
      <c r="D9" s="4">
        <v>6000</v>
      </c>
      <c r="E9" s="4">
        <v>38100</v>
      </c>
    </row>
    <row r="10" spans="1:15" x14ac:dyDescent="0.25">
      <c r="A10" t="s">
        <v>43</v>
      </c>
      <c r="B10" t="s">
        <v>30</v>
      </c>
      <c r="C10" s="4">
        <v>-6100</v>
      </c>
      <c r="D10" s="4">
        <v>4350</v>
      </c>
      <c r="E10" s="4">
        <v>31320</v>
      </c>
    </row>
    <row r="11" spans="1:15" x14ac:dyDescent="0.25">
      <c r="A11" t="s">
        <v>44</v>
      </c>
      <c r="B11" t="s">
        <v>29</v>
      </c>
      <c r="C11" s="4">
        <v>58000</v>
      </c>
      <c r="D11" s="4">
        <v>15700</v>
      </c>
      <c r="E11" s="4">
        <v>66000</v>
      </c>
    </row>
    <row r="12" spans="1:15" x14ac:dyDescent="0.25">
      <c r="A12" t="s">
        <v>44</v>
      </c>
      <c r="B12" t="s">
        <v>30</v>
      </c>
      <c r="C12" s="4">
        <v>-34000</v>
      </c>
      <c r="D12" s="4">
        <v>8180</v>
      </c>
      <c r="E12" s="4">
        <v>58600</v>
      </c>
    </row>
    <row r="14" spans="1:15" x14ac:dyDescent="0.25">
      <c r="O14" s="4"/>
    </row>
    <row r="15" spans="1:15" x14ac:dyDescent="0.25">
      <c r="O15" s="4"/>
    </row>
    <row r="16" spans="1:15" x14ac:dyDescent="0.25">
      <c r="O16" s="4"/>
    </row>
    <row r="27" spans="3:8" x14ac:dyDescent="0.25">
      <c r="C27" s="4"/>
      <c r="E27" s="4"/>
    </row>
    <row r="28" spans="3:8" x14ac:dyDescent="0.25">
      <c r="C28" s="4"/>
      <c r="D28" s="4"/>
      <c r="E28" s="4"/>
    </row>
    <row r="29" spans="3:8" x14ac:dyDescent="0.25">
      <c r="C29" s="4"/>
      <c r="D29" s="4"/>
      <c r="E29" s="4"/>
    </row>
    <row r="30" spans="3:8" x14ac:dyDescent="0.25">
      <c r="C30" s="4"/>
      <c r="D30" s="4"/>
      <c r="E30" s="4"/>
    </row>
    <row r="31" spans="3:8" x14ac:dyDescent="0.25">
      <c r="C31" s="4"/>
      <c r="D31" s="4"/>
      <c r="E31" s="4"/>
    </row>
    <row r="32" spans="3:8" x14ac:dyDescent="0.25">
      <c r="C32" s="4"/>
      <c r="D32" s="4"/>
      <c r="E32" s="4"/>
      <c r="H32" s="4"/>
    </row>
    <row r="33" spans="3:13" x14ac:dyDescent="0.25">
      <c r="C33" s="4"/>
      <c r="D33" s="4"/>
      <c r="E33" s="4"/>
      <c r="H33" s="4"/>
    </row>
    <row r="34" spans="3:13" x14ac:dyDescent="0.25">
      <c r="C34" s="4"/>
      <c r="D34" s="4"/>
      <c r="E34" s="4"/>
    </row>
    <row r="36" spans="3:13" x14ac:dyDescent="0.25">
      <c r="H36" s="4"/>
      <c r="I36" s="4"/>
      <c r="J36" s="4"/>
      <c r="K36" s="4"/>
      <c r="L36" s="4"/>
      <c r="M36" s="4"/>
    </row>
    <row r="37" spans="3:13" x14ac:dyDescent="0.25">
      <c r="H37" s="4"/>
      <c r="I37" s="4"/>
      <c r="J37" s="4"/>
      <c r="K37" s="4"/>
      <c r="L37" s="4"/>
      <c r="M37" s="4"/>
    </row>
    <row r="46" spans="3:13" x14ac:dyDescent="0.25">
      <c r="G46" s="4"/>
      <c r="H46" s="4"/>
    </row>
    <row r="47" spans="3:13" x14ac:dyDescent="0.25">
      <c r="G47" s="4"/>
      <c r="H47" s="4"/>
    </row>
    <row r="80" spans="1:1" x14ac:dyDescent="0.25">
      <c r="A8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theme="9" tint="-0.249977111117893"/>
  </sheetPr>
  <dimension ref="A1:X68"/>
  <sheetViews>
    <sheetView zoomScaleNormal="100" workbookViewId="0">
      <selection activeCell="H30" sqref="H30"/>
    </sheetView>
  </sheetViews>
  <sheetFormatPr defaultRowHeight="15" x14ac:dyDescent="0.25"/>
  <cols>
    <col min="1" max="1" width="11" customWidth="1"/>
    <col min="2" max="2" width="17.28515625" bestFit="1" customWidth="1"/>
    <col min="3" max="3" width="19" customWidth="1"/>
    <col min="8" max="8" width="33.140625" bestFit="1" customWidth="1"/>
    <col min="9" max="9" width="37" bestFit="1" customWidth="1"/>
  </cols>
  <sheetData>
    <row r="1" spans="1:24" x14ac:dyDescent="0.25">
      <c r="A1" s="12" t="s">
        <v>77</v>
      </c>
      <c r="G1" s="12" t="s">
        <v>78</v>
      </c>
    </row>
    <row r="2" spans="1:24" x14ac:dyDescent="0.25">
      <c r="A2" s="9" t="s">
        <v>71</v>
      </c>
      <c r="G2" s="9" t="s">
        <v>71</v>
      </c>
    </row>
    <row r="3" spans="1:24" x14ac:dyDescent="0.25">
      <c r="A3" s="3"/>
    </row>
    <row r="4" spans="1:24" x14ac:dyDescent="0.25">
      <c r="A4" t="s">
        <v>0</v>
      </c>
      <c r="B4" t="s">
        <v>33</v>
      </c>
      <c r="C4" t="s">
        <v>34</v>
      </c>
      <c r="D4" t="s">
        <v>26</v>
      </c>
      <c r="G4" t="s">
        <v>0</v>
      </c>
      <c r="H4" t="s">
        <v>37</v>
      </c>
      <c r="I4" s="3" t="s">
        <v>38</v>
      </c>
    </row>
    <row r="5" spans="1:24" x14ac:dyDescent="0.25">
      <c r="A5">
        <v>1992</v>
      </c>
      <c r="B5" s="4">
        <v>2964509</v>
      </c>
      <c r="C5" s="4">
        <v>1927253</v>
      </c>
      <c r="D5" s="4">
        <v>4891762</v>
      </c>
      <c r="G5">
        <v>1992</v>
      </c>
      <c r="H5" s="4">
        <v>27718623833</v>
      </c>
      <c r="I5" s="4">
        <v>19398120490</v>
      </c>
      <c r="V5" s="4"/>
      <c r="W5" s="4"/>
      <c r="X5" s="4"/>
    </row>
    <row r="6" spans="1:24" x14ac:dyDescent="0.25">
      <c r="A6">
        <v>1995</v>
      </c>
      <c r="B6" s="4">
        <v>3192422</v>
      </c>
      <c r="C6" s="4">
        <v>1368271</v>
      </c>
      <c r="D6" s="4">
        <v>4560693</v>
      </c>
      <c r="G6">
        <v>1995</v>
      </c>
      <c r="H6" s="4">
        <v>44928564191</v>
      </c>
      <c r="I6" s="4">
        <v>16505773808</v>
      </c>
      <c r="V6" s="4"/>
      <c r="W6" s="4"/>
      <c r="X6" s="4"/>
    </row>
    <row r="7" spans="1:24" x14ac:dyDescent="0.25">
      <c r="A7">
        <v>1998</v>
      </c>
      <c r="B7" s="4">
        <v>2656083</v>
      </c>
      <c r="C7" s="4">
        <v>1578641</v>
      </c>
      <c r="D7" s="4">
        <v>4234724</v>
      </c>
      <c r="G7">
        <v>1998</v>
      </c>
      <c r="H7" s="4">
        <v>56290616009</v>
      </c>
      <c r="I7" s="4">
        <v>33668802453</v>
      </c>
      <c r="V7" s="4"/>
      <c r="W7" s="4"/>
      <c r="X7" s="4"/>
    </row>
    <row r="8" spans="1:24" x14ac:dyDescent="0.25">
      <c r="A8">
        <v>2001</v>
      </c>
      <c r="B8" s="4">
        <v>3079887</v>
      </c>
      <c r="C8" s="4">
        <v>1429755</v>
      </c>
      <c r="D8" s="4">
        <v>4509642</v>
      </c>
      <c r="G8">
        <v>2001</v>
      </c>
      <c r="H8" s="4">
        <v>46933902572</v>
      </c>
      <c r="I8" s="4">
        <v>27319626851</v>
      </c>
      <c r="V8" s="4"/>
      <c r="W8" s="4"/>
      <c r="X8" s="4"/>
    </row>
    <row r="9" spans="1:24" x14ac:dyDescent="0.25">
      <c r="A9">
        <v>2004</v>
      </c>
      <c r="B9" s="4">
        <v>2770507</v>
      </c>
      <c r="C9" s="4">
        <v>2253250</v>
      </c>
      <c r="D9" s="4">
        <v>5023756</v>
      </c>
      <c r="G9">
        <v>2004</v>
      </c>
      <c r="H9" s="4">
        <v>47904972009</v>
      </c>
      <c r="I9" s="4">
        <v>58464121783</v>
      </c>
      <c r="V9" s="4"/>
      <c r="W9" s="4"/>
      <c r="X9" s="4"/>
    </row>
    <row r="10" spans="1:24" x14ac:dyDescent="0.25">
      <c r="A10">
        <v>2007</v>
      </c>
      <c r="B10" s="4">
        <v>3564397</v>
      </c>
      <c r="C10" s="4">
        <v>2166467</v>
      </c>
      <c r="D10" s="4">
        <v>5730864</v>
      </c>
      <c r="G10">
        <v>2007</v>
      </c>
      <c r="H10" s="4">
        <v>77764844913</v>
      </c>
      <c r="I10" s="4">
        <v>53174473170</v>
      </c>
      <c r="V10" s="4"/>
      <c r="W10" s="4"/>
      <c r="X10" s="4"/>
    </row>
    <row r="11" spans="1:24" x14ac:dyDescent="0.25">
      <c r="A11">
        <v>2010</v>
      </c>
      <c r="B11" s="4">
        <v>3350599</v>
      </c>
      <c r="C11" s="4">
        <v>3318727</v>
      </c>
      <c r="D11" s="4">
        <v>6669326</v>
      </c>
      <c r="G11">
        <v>2010</v>
      </c>
      <c r="H11" s="4">
        <v>77741908527</v>
      </c>
      <c r="I11" s="4">
        <v>103318984537</v>
      </c>
      <c r="V11" s="4"/>
      <c r="W11" s="4"/>
      <c r="X11" s="4"/>
    </row>
    <row r="12" spans="1:24" x14ac:dyDescent="0.25">
      <c r="A12">
        <v>2013</v>
      </c>
      <c r="B12" s="4">
        <v>4490915</v>
      </c>
      <c r="C12" s="4">
        <v>3613175</v>
      </c>
      <c r="D12" s="4">
        <v>8104090</v>
      </c>
      <c r="G12">
        <v>2013</v>
      </c>
      <c r="H12" s="4">
        <v>105861597527</v>
      </c>
      <c r="I12" s="4">
        <v>129558402098</v>
      </c>
      <c r="V12" s="4"/>
      <c r="W12" s="4"/>
      <c r="X12" s="4"/>
    </row>
    <row r="13" spans="1:24" x14ac:dyDescent="0.25">
      <c r="A13">
        <v>2016</v>
      </c>
      <c r="B13" s="4">
        <v>4198382</v>
      </c>
      <c r="C13" s="4">
        <v>4745882</v>
      </c>
      <c r="D13" s="4">
        <v>8944264</v>
      </c>
      <c r="G13">
        <v>2016</v>
      </c>
      <c r="H13" s="4">
        <v>143879826950</v>
      </c>
      <c r="I13" s="4">
        <v>163193823208</v>
      </c>
      <c r="V13" s="4"/>
      <c r="W13" s="4"/>
      <c r="X13" s="4"/>
    </row>
    <row r="15" spans="1:24" x14ac:dyDescent="0.25">
      <c r="A15" t="s">
        <v>0</v>
      </c>
      <c r="B15" t="s">
        <v>35</v>
      </c>
      <c r="C15" t="s">
        <v>36</v>
      </c>
      <c r="V15" s="15"/>
      <c r="W15" s="15"/>
    </row>
    <row r="16" spans="1:24" x14ac:dyDescent="0.25">
      <c r="A16">
        <v>1992</v>
      </c>
      <c r="B16" s="5">
        <f t="shared" ref="B16:B24" si="0">B5/D5</f>
        <v>0.60602069356604016</v>
      </c>
      <c r="C16" s="5">
        <f t="shared" ref="C16:C24" si="1">C5/D5</f>
        <v>0.39397930643395979</v>
      </c>
      <c r="V16" s="15"/>
      <c r="W16" s="15"/>
    </row>
    <row r="17" spans="1:23" x14ac:dyDescent="0.25">
      <c r="A17">
        <v>1995</v>
      </c>
      <c r="B17" s="5">
        <f t="shared" si="0"/>
        <v>0.69998616438335137</v>
      </c>
      <c r="C17" s="5">
        <f t="shared" si="1"/>
        <v>0.30001383561664863</v>
      </c>
      <c r="V17" s="15"/>
      <c r="W17" s="15"/>
    </row>
    <row r="18" spans="1:23" x14ac:dyDescent="0.25">
      <c r="A18">
        <v>1998</v>
      </c>
      <c r="B18" s="5">
        <f t="shared" si="0"/>
        <v>0.62721513846002719</v>
      </c>
      <c r="C18" s="5">
        <f t="shared" si="1"/>
        <v>0.37278486153997287</v>
      </c>
      <c r="V18" s="15"/>
      <c r="W18" s="15"/>
    </row>
    <row r="19" spans="1:23" x14ac:dyDescent="0.25">
      <c r="A19">
        <v>2001</v>
      </c>
      <c r="B19" s="5">
        <f t="shared" si="0"/>
        <v>0.68295598630667353</v>
      </c>
      <c r="C19" s="5">
        <f t="shared" si="1"/>
        <v>0.31704401369332641</v>
      </c>
      <c r="V19" s="15"/>
      <c r="W19" s="15"/>
    </row>
    <row r="20" spans="1:23" x14ac:dyDescent="0.25">
      <c r="A20">
        <v>2004</v>
      </c>
      <c r="B20" s="5">
        <f t="shared" si="0"/>
        <v>0.55148120251063149</v>
      </c>
      <c r="C20" s="5">
        <f t="shared" si="1"/>
        <v>0.44851899654362193</v>
      </c>
      <c r="V20" s="15"/>
      <c r="W20" s="15"/>
    </row>
    <row r="21" spans="1:23" x14ac:dyDescent="0.25">
      <c r="A21">
        <v>2007</v>
      </c>
      <c r="B21" s="5">
        <f t="shared" si="0"/>
        <v>0.62196503005480497</v>
      </c>
      <c r="C21" s="5">
        <f t="shared" si="1"/>
        <v>0.37803496994519498</v>
      </c>
      <c r="V21" s="15"/>
      <c r="W21" s="15"/>
    </row>
    <row r="22" spans="1:23" x14ac:dyDescent="0.25">
      <c r="A22">
        <v>2010</v>
      </c>
      <c r="B22" s="5">
        <f t="shared" si="0"/>
        <v>0.5023894468496517</v>
      </c>
      <c r="C22" s="5">
        <f t="shared" si="1"/>
        <v>0.4976105531503483</v>
      </c>
      <c r="V22" s="15"/>
      <c r="W22" s="15"/>
    </row>
    <row r="23" spans="1:23" x14ac:dyDescent="0.25">
      <c r="A23">
        <v>2013</v>
      </c>
      <c r="B23" s="5">
        <f t="shared" si="0"/>
        <v>0.55415413698515192</v>
      </c>
      <c r="C23" s="5">
        <f t="shared" si="1"/>
        <v>0.44584586301484808</v>
      </c>
    </row>
    <row r="24" spans="1:23" x14ac:dyDescent="0.25">
      <c r="A24">
        <v>2016</v>
      </c>
      <c r="B24" s="5">
        <f t="shared" si="0"/>
        <v>0.46939379249091934</v>
      </c>
      <c r="C24" s="5">
        <f t="shared" si="1"/>
        <v>0.53060620750908072</v>
      </c>
    </row>
    <row r="26" spans="1:23" x14ac:dyDescent="0.25">
      <c r="A26" s="11"/>
    </row>
    <row r="27" spans="1:23" x14ac:dyDescent="0.25">
      <c r="A27" s="3"/>
    </row>
    <row r="28" spans="1:23" x14ac:dyDescent="0.25">
      <c r="P28" s="4"/>
      <c r="Q28" s="4"/>
      <c r="R28" s="4"/>
      <c r="T28" s="4"/>
    </row>
    <row r="29" spans="1:23" x14ac:dyDescent="0.25">
      <c r="P29" s="4"/>
      <c r="Q29" s="4"/>
      <c r="R29" s="4"/>
      <c r="T29" s="4"/>
    </row>
    <row r="30" spans="1:23" x14ac:dyDescent="0.25">
      <c r="P30" s="4"/>
      <c r="Q30" s="4"/>
      <c r="R30" s="4"/>
      <c r="T30" s="4"/>
    </row>
    <row r="31" spans="1:23" x14ac:dyDescent="0.25">
      <c r="P31" s="4"/>
      <c r="Q31" s="4"/>
      <c r="R31" s="4"/>
      <c r="T31" s="4"/>
    </row>
    <row r="32" spans="1:23" x14ac:dyDescent="0.25">
      <c r="P32" s="4"/>
      <c r="Q32" s="4"/>
      <c r="R32" s="4"/>
      <c r="T32" s="4"/>
    </row>
    <row r="33" spans="16:20" x14ac:dyDescent="0.25">
      <c r="P33" s="4"/>
      <c r="Q33" s="4"/>
      <c r="R33" s="4"/>
      <c r="T33" s="4"/>
    </row>
    <row r="34" spans="16:20" x14ac:dyDescent="0.25">
      <c r="P34" s="4"/>
      <c r="Q34" s="4"/>
      <c r="R34" s="4"/>
      <c r="T34" s="4"/>
    </row>
    <row r="35" spans="16:20" x14ac:dyDescent="0.25">
      <c r="P35" s="4"/>
      <c r="Q35" s="4"/>
      <c r="R35" s="4"/>
      <c r="T35" s="4"/>
    </row>
    <row r="36" spans="16:20" x14ac:dyDescent="0.25">
      <c r="P36" s="4"/>
      <c r="Q36" s="4"/>
      <c r="R36" s="4"/>
      <c r="T36" s="4"/>
    </row>
    <row r="54" spans="8:9" x14ac:dyDescent="0.25">
      <c r="H54" s="4"/>
    </row>
    <row r="55" spans="8:9" x14ac:dyDescent="0.25">
      <c r="H55" s="4"/>
    </row>
    <row r="56" spans="8:9" x14ac:dyDescent="0.25">
      <c r="I56" s="4"/>
    </row>
    <row r="67" spans="8:9" x14ac:dyDescent="0.25">
      <c r="H67" s="4"/>
    </row>
    <row r="68" spans="8:9" x14ac:dyDescent="0.25">
      <c r="I68" s="4"/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Figure 1</vt:lpstr>
      <vt:lpstr>Figure 2</vt:lpstr>
      <vt:lpstr>Figure 3</vt:lpstr>
      <vt:lpstr>Figure 4-5</vt:lpstr>
      <vt:lpstr>Figure 6</vt:lpstr>
      <vt:lpstr>Figure 7</vt:lpstr>
      <vt:lpstr>Figure 8</vt:lpstr>
      <vt:lpstr>Figure 9-10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Riordan Frost</dc:creator>
  <cp:lastModifiedBy>Anderson, Corinna</cp:lastModifiedBy>
  <dcterms:created xsi:type="dcterms:W3CDTF">2018-01-11T21:18:03Z</dcterms:created>
  <dcterms:modified xsi:type="dcterms:W3CDTF">2019-07-23T18:12:46Z</dcterms:modified>
</cp:coreProperties>
</file>